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Microsoft Inc " sheetId="1" r:id="rId1"/>
    <sheet name="Apple " sheetId="2" r:id="rId2"/>
  </sheets>
  <calcPr calcId="162913"/>
</workbook>
</file>

<file path=xl/calcChain.xml><?xml version="1.0" encoding="utf-8"?>
<calcChain xmlns="http://schemas.openxmlformats.org/spreadsheetml/2006/main">
  <c r="D163" i="2" l="1"/>
  <c r="F161" i="2"/>
  <c r="I161" i="2"/>
  <c r="F160" i="2"/>
  <c r="G160" i="2"/>
  <c r="H160" i="2"/>
  <c r="I160" i="2"/>
  <c r="D160" i="2"/>
  <c r="F159" i="2"/>
  <c r="G159" i="2"/>
  <c r="H159" i="2"/>
  <c r="I159" i="2"/>
  <c r="N159" i="2"/>
  <c r="O159" i="2"/>
  <c r="P159" i="2"/>
  <c r="F158" i="2"/>
  <c r="G158" i="2"/>
  <c r="H158" i="2"/>
  <c r="I158" i="2"/>
  <c r="N158" i="2"/>
  <c r="O158" i="2"/>
  <c r="P158" i="2"/>
  <c r="D158" i="2"/>
  <c r="F157" i="2"/>
  <c r="I157" i="2"/>
  <c r="D125" i="1"/>
  <c r="D144" i="2"/>
  <c r="E144" i="2"/>
  <c r="C144" i="2"/>
  <c r="D133" i="2"/>
  <c r="E133" i="2"/>
  <c r="C133" i="2"/>
  <c r="D122" i="2"/>
  <c r="E122" i="2"/>
  <c r="C122" i="2"/>
  <c r="D165" i="2" s="1"/>
  <c r="D82" i="2"/>
  <c r="E160" i="2" s="1"/>
  <c r="C82" i="2"/>
  <c r="D164" i="2" s="1"/>
  <c r="D76" i="2"/>
  <c r="E165" i="2" s="1"/>
  <c r="C76" i="2"/>
  <c r="D67" i="2"/>
  <c r="C67" i="2"/>
  <c r="D60" i="2"/>
  <c r="E159" i="2" s="1"/>
  <c r="C60" i="2"/>
  <c r="D159" i="2" s="1"/>
  <c r="K15" i="2"/>
  <c r="K21" i="2" s="1"/>
  <c r="N21" i="2"/>
  <c r="N32" i="2" s="1"/>
  <c r="P21" i="2"/>
  <c r="P32" i="2" s="1"/>
  <c r="E20" i="2"/>
  <c r="E30" i="2"/>
  <c r="H26" i="2"/>
  <c r="I26" i="2"/>
  <c r="K26" i="2"/>
  <c r="E163" i="2" s="1"/>
  <c r="N26" i="2"/>
  <c r="O26" i="2"/>
  <c r="P26" i="2"/>
  <c r="Q26" i="2"/>
  <c r="E26" i="2"/>
  <c r="H20" i="2"/>
  <c r="I20" i="2"/>
  <c r="K20" i="2"/>
  <c r="N20" i="2"/>
  <c r="O20" i="2"/>
  <c r="P20" i="2"/>
  <c r="Q20" i="2"/>
  <c r="H15" i="2"/>
  <c r="H21" i="2" s="1"/>
  <c r="H32" i="2" s="1"/>
  <c r="I15" i="2"/>
  <c r="I21" i="2" s="1"/>
  <c r="I32" i="2" s="1"/>
  <c r="N15" i="2"/>
  <c r="O15" i="2"/>
  <c r="O21" i="2" s="1"/>
  <c r="O32" i="2" s="1"/>
  <c r="P15" i="2"/>
  <c r="Q15" i="2"/>
  <c r="Q21" i="2" s="1"/>
  <c r="Q32" i="2" s="1"/>
  <c r="E15" i="2"/>
  <c r="F110" i="1"/>
  <c r="D98" i="1"/>
  <c r="E98" i="1"/>
  <c r="F98" i="1"/>
  <c r="C98" i="1"/>
  <c r="D88" i="1"/>
  <c r="E127" i="1" s="1"/>
  <c r="E88" i="1"/>
  <c r="F88" i="1"/>
  <c r="C88" i="1"/>
  <c r="D127" i="1" s="1"/>
  <c r="D63" i="1"/>
  <c r="C63" i="1"/>
  <c r="D124" i="1" s="1"/>
  <c r="D50" i="1"/>
  <c r="D57" i="1" s="1"/>
  <c r="E126" i="1" s="1"/>
  <c r="C50" i="1"/>
  <c r="C57" i="1" s="1"/>
  <c r="D126" i="1" s="1"/>
  <c r="D35" i="1"/>
  <c r="D42" i="1" s="1"/>
  <c r="C35" i="1"/>
  <c r="C42" i="1" s="1"/>
  <c r="D123" i="1" s="1"/>
  <c r="D16" i="1"/>
  <c r="E124" i="1" s="1"/>
  <c r="E16" i="1"/>
  <c r="F16" i="1"/>
  <c r="D8" i="1"/>
  <c r="E118" i="1" s="1"/>
  <c r="E8" i="1"/>
  <c r="F8" i="1"/>
  <c r="C8" i="1"/>
  <c r="C12" i="1" s="1"/>
  <c r="C14" i="1" s="1"/>
  <c r="C16" i="1" s="1"/>
  <c r="D119" i="1" s="1"/>
  <c r="G161" i="2" l="1"/>
  <c r="G157" i="2"/>
  <c r="O161" i="2"/>
  <c r="O157" i="2"/>
  <c r="E156" i="2"/>
  <c r="K32" i="2"/>
  <c r="P161" i="2"/>
  <c r="P157" i="2"/>
  <c r="N161" i="2"/>
  <c r="N157" i="2"/>
  <c r="H161" i="2"/>
  <c r="H157" i="2"/>
  <c r="D120" i="1"/>
  <c r="D121" i="1"/>
  <c r="D122" i="1"/>
  <c r="E158" i="2"/>
  <c r="E164" i="2"/>
  <c r="E21" i="2"/>
  <c r="E119" i="1"/>
  <c r="E120" i="1"/>
  <c r="E121" i="1"/>
  <c r="E122" i="1"/>
  <c r="E123" i="1"/>
  <c r="D12" i="1"/>
  <c r="E125" i="1" s="1"/>
  <c r="C64" i="1"/>
  <c r="E12" i="1"/>
  <c r="D118" i="1"/>
  <c r="E32" i="2" l="1"/>
  <c r="D156" i="2"/>
  <c r="E162" i="2"/>
  <c r="E161" i="2"/>
  <c r="D162" i="2" l="1"/>
  <c r="D161" i="2"/>
  <c r="D157" i="2"/>
</calcChain>
</file>

<file path=xl/sharedStrings.xml><?xml version="1.0" encoding="utf-8"?>
<sst xmlns="http://schemas.openxmlformats.org/spreadsheetml/2006/main" count="305" uniqueCount="209">
  <si>
    <t>12 Months Ended</t>
  </si>
  <si>
    <t>Jun. 30, 2020</t>
  </si>
  <si>
    <t>Jun. 30, 2019</t>
  </si>
  <si>
    <t>Jun. 30, 2018</t>
  </si>
  <si>
    <t>Revenue</t>
  </si>
  <si>
    <t>Cost of revenue</t>
  </si>
  <si>
    <t>Gross margin</t>
  </si>
  <si>
    <t>Research and development</t>
  </si>
  <si>
    <t>Sales and marketing</t>
  </si>
  <si>
    <t>General and administrative</t>
  </si>
  <si>
    <t>Operating income</t>
  </si>
  <si>
    <t>Other income, net</t>
  </si>
  <si>
    <t>Income before income taxes</t>
  </si>
  <si>
    <t>Provision for income taxes</t>
  </si>
  <si>
    <t>Net income</t>
  </si>
  <si>
    <t>Earnings per share:</t>
  </si>
  <si>
    <t>Basic</t>
  </si>
  <si>
    <t>Diluted</t>
  </si>
  <si>
    <t>Weighted average shares outstanding:</t>
  </si>
  <si>
    <t>MICROSOFT INC INCOME STATEMENTS - USD ($)</t>
  </si>
  <si>
    <t>BALANCE SHEETS - USD ($)</t>
  </si>
  <si>
    <t>Current assets:</t>
  </si>
  <si>
    <t>Cash and cash equivalents</t>
  </si>
  <si>
    <t>Short-term investments</t>
  </si>
  <si>
    <t>Total cash, cash equivalents, and short-term investments</t>
  </si>
  <si>
    <t>Accounts receivable, net of allowance for doubtful accounts of $788 and $411</t>
  </si>
  <si>
    <t>Inventories</t>
  </si>
  <si>
    <t>Other current assets</t>
  </si>
  <si>
    <t>Total current assets</t>
  </si>
  <si>
    <t>Property and equipment, net of accumulated depreciation of $43,197 and $35,330</t>
  </si>
  <si>
    <t>Operating lease right-of-use assets</t>
  </si>
  <si>
    <t>Equity investments</t>
  </si>
  <si>
    <t>Goodwill</t>
  </si>
  <si>
    <t>Intangible assets, net</t>
  </si>
  <si>
    <t>Other long-term assets</t>
  </si>
  <si>
    <t>Total assets</t>
  </si>
  <si>
    <t>Current liabilities:</t>
  </si>
  <si>
    <t>Accounts payable</t>
  </si>
  <si>
    <t>Current portion of long-term debt</t>
  </si>
  <si>
    <t>Accrued compensation</t>
  </si>
  <si>
    <t>Short-term income taxes</t>
  </si>
  <si>
    <t>Short-term unearned revenue</t>
  </si>
  <si>
    <t>Other current liabilities</t>
  </si>
  <si>
    <t>Total current liabilities</t>
  </si>
  <si>
    <t>Long-term debt</t>
  </si>
  <si>
    <t>Long-term income taxes</t>
  </si>
  <si>
    <t>Long-term unearned revenue</t>
  </si>
  <si>
    <t>Deferred income taxes</t>
  </si>
  <si>
    <t>Operating lease liabilities</t>
  </si>
  <si>
    <t>Other long-term liabilities</t>
  </si>
  <si>
    <t>Total liabilities</t>
  </si>
  <si>
    <t>Commitments and contingencies</t>
  </si>
  <si>
    <t>Stockholders’ equity:</t>
  </si>
  <si>
    <t>Common stock and paid-in capital – shares authorized 24,000; outstanding 7,571 and 7,643</t>
  </si>
  <si>
    <t>Retained earnings</t>
  </si>
  <si>
    <t>Accumulated other comprehensive income (loss)</t>
  </si>
  <si>
    <t>Total stockholders’ equity</t>
  </si>
  <si>
    <t>Total liabilities and stockholders' equity</t>
  </si>
  <si>
    <t>CASH FLOWS STATEMENTS - USD ($)</t>
  </si>
  <si>
    <t>Operations</t>
  </si>
  <si>
    <t>Adjustments to reconcile net income to net cash from operations:</t>
  </si>
  <si>
    <t>Depreciation, amortization, and other</t>
  </si>
  <si>
    <t>Stock-based compensation expense</t>
  </si>
  <si>
    <t>Net recognized gains on investments and derivatives</t>
  </si>
  <si>
    <t>Changes in operating assets and liabilities:</t>
  </si>
  <si>
    <t>Accounts receivable</t>
  </si>
  <si>
    <t>Unearned revenue</t>
  </si>
  <si>
    <t>Income taxes</t>
  </si>
  <si>
    <t>Net cash from operations</t>
  </si>
  <si>
    <t>Financing</t>
  </si>
  <si>
    <t>Repayments of short-term debt, maturities of 90 days or less, net</t>
  </si>
  <si>
    <t>Proceeds from issuance of debt</t>
  </si>
  <si>
    <t>Cash premium on debt exchange</t>
  </si>
  <si>
    <t>Repayments of debt</t>
  </si>
  <si>
    <t>Common stock issued</t>
  </si>
  <si>
    <t>Common stock repurchased</t>
  </si>
  <si>
    <t>Common stock cash dividends paid</t>
  </si>
  <si>
    <t>Other, net</t>
  </si>
  <si>
    <t>Net cash used in financing</t>
  </si>
  <si>
    <t>Investing</t>
  </si>
  <si>
    <t>Additions to property and equipment</t>
  </si>
  <si>
    <t>Acquisition of companies, net of cash acquired, and purchases of intangible and other assets</t>
  </si>
  <si>
    <t>Purchases of investments</t>
  </si>
  <si>
    <t>Maturities of investments</t>
  </si>
  <si>
    <t>Sales of investments</t>
  </si>
  <si>
    <t>Net cash used in investing</t>
  </si>
  <si>
    <t>Effect of foreign exchange rates on cash and cash equivalents</t>
  </si>
  <si>
    <t>Net change in cash and cash equivalents</t>
  </si>
  <si>
    <t>Cash and cash equivalents, beginning of period</t>
  </si>
  <si>
    <t>Cash and cash equivalents, end of period</t>
  </si>
  <si>
    <t>Apple Inc.</t>
  </si>
  <si>
    <t>Years ended</t>
  </si>
  <si>
    <t>September 26,</t>
  </si>
  <si>
    <t>September 28,</t>
  </si>
  <si>
    <t>September 29,</t>
  </si>
  <si>
    <t>Net sales:</t>
  </si>
  <si>
    <t>   Products</t>
  </si>
  <si>
    <t>$</t>
  </si>
  <si>
    <t>   Services</t>
  </si>
  <si>
    <t>Total net sales</t>
  </si>
  <si>
    <t>Cost of sales:</t>
  </si>
  <si>
    <t>Total cost of sales</t>
  </si>
  <si>
    <t>Operating expenses:</t>
  </si>
  <si>
    <t>Selling, general and administrative</t>
  </si>
  <si>
    <t>Total operating expenses</t>
  </si>
  <si>
    <t>Other income/(expense), net</t>
  </si>
  <si>
    <t>Income before provision for income taxes</t>
  </si>
  <si>
    <t>65,737 </t>
  </si>
  <si>
    <t>72,903 </t>
  </si>
  <si>
    <t>3.31 </t>
  </si>
  <si>
    <t>2.99 </t>
  </si>
  <si>
    <t>3.00 </t>
  </si>
  <si>
    <t>3.28 </t>
  </si>
  <si>
    <t>2.97 </t>
  </si>
  <si>
    <t>2.98 </t>
  </si>
  <si>
    <t>Shares used in computing earnings per share:</t>
  </si>
  <si>
    <t>17,352,119 </t>
  </si>
  <si>
    <t>18,471,336 </t>
  </si>
  <si>
    <t>19,821,510 </t>
  </si>
  <si>
    <t>17,528,214 </t>
  </si>
  <si>
    <t>18,595,651 </t>
  </si>
  <si>
    <t>20,000,435 </t>
  </si>
  <si>
    <t xml:space="preserve">Years ended </t>
  </si>
  <si>
    <t>Balance sheet</t>
  </si>
  <si>
    <t/>
  </si>
  <si>
    <t>CONSOLIDATED BALANCE SHEETS</t>
  </si>
  <si>
    <t>(In millions, except number of shares which are reflected in thousands and par</t>
  </si>
  <si>
    <t>ASSETS:</t>
  </si>
  <si>
    <t>Marketable securities</t>
  </si>
  <si>
    <t>Accounts receivable, net</t>
  </si>
  <si>
    <t>Vendor non-trade receivables</t>
  </si>
  <si>
    <t>Non-current assets:</t>
  </si>
  <si>
    <t>Property, plant and equipment, net</t>
  </si>
  <si>
    <t>Other non-current assets</t>
  </si>
  <si>
    <t>Total non-current assets</t>
  </si>
  <si>
    <t>LIABILITIES AND SHAREHOLDERS' EQUITY:</t>
  </si>
  <si>
    <t>Deferred revenue</t>
  </si>
  <si>
    <t>Commercial paper</t>
  </si>
  <si>
    <t>Term debt</t>
  </si>
  <si>
    <t>Non-current liabilities:</t>
  </si>
  <si>
    <t>Other non-current liabilities</t>
  </si>
  <si>
    <t>Total non-current liabilities</t>
  </si>
  <si>
    <t>Shareholders' equity:</t>
  </si>
  <si>
    <t>Accumulated other comprehensive income/(loss)</t>
  </si>
  <si>
    <t>Total shareholders' equity</t>
  </si>
  <si>
    <t>Total liabilities and shareholders' equity</t>
  </si>
  <si>
    <t>common stock issued and outstanding, respectively</t>
  </si>
  <si>
    <t>CONSOLIDATED STATEMENTS OF CASH FLOWS</t>
  </si>
  <si>
    <t>(In millions)</t>
  </si>
  <si>
    <t>Cash, cash equivalents and restricted cash, beginning</t>
  </si>
  <si>
    <t>balances</t>
  </si>
  <si>
    <t>Operating activities:</t>
  </si>
  <si>
    <t>Adjustments to reconcile net income to cash generated by</t>
  </si>
  <si>
    <t>operating activities:</t>
  </si>
  <si>
    <t>Depreciation and amortization</t>
  </si>
  <si>
    <t>Share-based compensation expense</t>
  </si>
  <si>
    <t>Deferred income tax benefit</t>
  </si>
  <si>
    <t>Other</t>
  </si>
  <si>
    <t>Other current and non-current assets</t>
  </si>
  <si>
    <t>Other current and non-current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</si>
  <si>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</si>
  <si>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</si>
  <si>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</si>
  <si>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</si>
  <si>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</si>
  <si>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</si>
  <si>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</t>
  </si>
  <si>
    <t>net</t>
  </si>
  <si>
    <t>Purchases of non-marketable securities</t>
  </si>
  <si>
    <t>Proceeds from non-marketable securities</t>
  </si>
  <si>
    <t>Cash generated by/(used in) investing activities</t>
  </si>
  <si>
    <t>Financing activities:</t>
  </si>
  <si>
    <t>Proceeds from issuance of common stock</t>
  </si>
  <si>
    <t>Payments for taxes related to net share settlement of</t>
  </si>
  <si>
    <t>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</si>
  <si>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</si>
  <si>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</si>
  <si>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</si>
  <si>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</si>
  <si>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Repayments of commercial paper, net</t>
  </si>
  <si>
    <t>Cash used in financing activities</t>
  </si>
  <si>
    <t>Increase/(Decrease) in cash, cash equivalents and</t>
  </si>
  <si>
    <t>restricted cash</t>
  </si>
  <si>
    <t>Cash, cash equivalents and restricted cash, ending</t>
  </si>
  <si>
    <t>Supplemental cash flow disclosure:</t>
  </si>
  <si>
    <t>Cash paid for income taxes, net</t>
  </si>
  <si>
    <t>Cash paid for interest</t>
  </si>
  <si>
    <t>Ratio</t>
  </si>
  <si>
    <t>Formulae</t>
  </si>
  <si>
    <t>Gross profit margin</t>
  </si>
  <si>
    <t>Gross profit/Net sales</t>
  </si>
  <si>
    <t>Net profit margin</t>
  </si>
  <si>
    <t>Net profit/Net sales</t>
  </si>
  <si>
    <t>current assets/ current liabilities</t>
  </si>
  <si>
    <t>Acid test ratio</t>
  </si>
  <si>
    <t>Debt ratio</t>
  </si>
  <si>
    <t>Total liabilities/total assets</t>
  </si>
  <si>
    <t>Return on assets</t>
  </si>
  <si>
    <t>Net income/total assets</t>
  </si>
  <si>
    <t>current assets-inventories/current liabilities</t>
  </si>
  <si>
    <t>Return on equity ratio</t>
  </si>
  <si>
    <t>Net ncome/shareholders equity</t>
  </si>
  <si>
    <t>operating margin ratio</t>
  </si>
  <si>
    <t>Operating ratio/Net sales</t>
  </si>
  <si>
    <t>Debt to equity ratio</t>
  </si>
  <si>
    <t>total liabilities/shareholders equity</t>
  </si>
  <si>
    <t>Operating cashflow/current liabilites</t>
  </si>
  <si>
    <t>Operating cashflow ratio</t>
  </si>
  <si>
    <t>Current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</si>
</sst>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2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2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42" fontId="3" fillId="0" borderId="1" xfId="0" applyNumberFormat="1" applyFont="1" applyBorder="1" applyAlignment="1">
      <alignment vertical="top"/>
    </xf>
    <xf numFmtId="37" fontId="3" fillId="0" borderId="1" xfId="0" applyNumberFormat="1" applyFont="1" applyBorder="1" applyAlignment="1">
      <alignment vertical="top"/>
    </xf>
    <xf numFmtId="37" fontId="2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vertical="top"/>
    </xf>
    <xf numFmtId="37" fontId="4" fillId="0" borderId="1" xfId="0" applyNumberFormat="1" applyFont="1" applyBorder="1" applyAlignment="1">
      <alignment vertical="top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6" fontId="3" fillId="0" borderId="1" xfId="0" applyNumberFormat="1" applyFont="1" applyBorder="1"/>
    <xf numFmtId="8" fontId="3" fillId="0" borderId="1" xfId="0" applyNumberFormat="1" applyFont="1" applyBorder="1"/>
    <xf numFmtId="6" fontId="3" fillId="0" borderId="0" xfId="0" applyNumberFormat="1" applyFont="1"/>
    <xf numFmtId="3" fontId="3" fillId="0" borderId="0" xfId="0" applyNumberFormat="1" applyFont="1"/>
    <xf numFmtId="6" fontId="4" fillId="0" borderId="1" xfId="0" applyNumberFormat="1" applyFont="1" applyBorder="1"/>
    <xf numFmtId="0" fontId="4" fillId="0" borderId="0" xfId="0" applyFont="1"/>
    <xf numFmtId="10" fontId="3" fillId="0" borderId="0" xfId="0" applyNumberFormat="1" applyFont="1"/>
    <xf numFmtId="10" fontId="3" fillId="0" borderId="0" xfId="1" applyNumberFormat="1" applyFont="1"/>
    <xf numFmtId="10" fontId="3" fillId="0" borderId="1" xfId="0" applyNumberFormat="1" applyFont="1" applyBorder="1"/>
    <xf numFmtId="10" fontId="3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27"/>
  <sheetViews>
    <sheetView tabSelected="1" topLeftCell="A106" workbookViewId="0">
      <selection activeCell="B12" sqref="B12"/>
    </sheetView>
  </sheetViews>
  <sheetFormatPr defaultRowHeight="15.75" x14ac:dyDescent="0.25"/>
  <cols>
    <col min="1" max="1" width="9" style="13"/>
    <col min="2" max="2" width="60.5" style="13" customWidth="1"/>
    <col min="3" max="3" width="23.5" style="13" customWidth="1"/>
    <col min="4" max="4" width="11.875" style="13" customWidth="1"/>
    <col min="5" max="5" width="9" style="13" customWidth="1"/>
    <col min="6" max="6" width="12.375" style="13" customWidth="1"/>
    <col min="7" max="16384" width="9" style="13"/>
  </cols>
  <sheetData>
    <row r="4" spans="2:6" x14ac:dyDescent="0.25">
      <c r="B4" s="14" t="s">
        <v>19</v>
      </c>
      <c r="C4" s="29" t="s">
        <v>0</v>
      </c>
      <c r="D4" s="29"/>
      <c r="E4" s="29"/>
      <c r="F4" s="29"/>
    </row>
    <row r="5" spans="2:6" x14ac:dyDescent="0.25">
      <c r="B5" s="12"/>
      <c r="C5" s="14" t="s">
        <v>1</v>
      </c>
      <c r="D5" s="14" t="s">
        <v>2</v>
      </c>
      <c r="E5" s="14"/>
      <c r="F5" s="14" t="s">
        <v>3</v>
      </c>
    </row>
    <row r="6" spans="2:6" x14ac:dyDescent="0.25">
      <c r="B6" s="12" t="s">
        <v>4</v>
      </c>
      <c r="C6" s="19">
        <v>143015</v>
      </c>
      <c r="D6" s="19">
        <v>125843</v>
      </c>
      <c r="E6" s="12"/>
      <c r="F6" s="19">
        <v>110360</v>
      </c>
    </row>
    <row r="7" spans="2:6" x14ac:dyDescent="0.25">
      <c r="B7" s="12" t="s">
        <v>5</v>
      </c>
      <c r="C7" s="16">
        <v>46078</v>
      </c>
      <c r="D7" s="16">
        <v>42910</v>
      </c>
      <c r="E7" s="12"/>
      <c r="F7" s="16">
        <v>38353</v>
      </c>
    </row>
    <row r="8" spans="2:6" x14ac:dyDescent="0.25">
      <c r="B8" s="14" t="s">
        <v>6</v>
      </c>
      <c r="C8" s="17">
        <f>C6-C7</f>
        <v>96937</v>
      </c>
      <c r="D8" s="17">
        <f t="shared" ref="D8:F8" si="0">D6-D7</f>
        <v>82933</v>
      </c>
      <c r="E8" s="17">
        <f t="shared" si="0"/>
        <v>0</v>
      </c>
      <c r="F8" s="17">
        <f t="shared" si="0"/>
        <v>72007</v>
      </c>
    </row>
    <row r="9" spans="2:6" x14ac:dyDescent="0.25">
      <c r="B9" s="12" t="s">
        <v>7</v>
      </c>
      <c r="C9" s="16">
        <v>19269</v>
      </c>
      <c r="D9" s="16">
        <v>16876</v>
      </c>
      <c r="E9" s="12"/>
      <c r="F9" s="16">
        <v>14726</v>
      </c>
    </row>
    <row r="10" spans="2:6" x14ac:dyDescent="0.25">
      <c r="B10" s="12" t="s">
        <v>8</v>
      </c>
      <c r="C10" s="16">
        <v>19598</v>
      </c>
      <c r="D10" s="16">
        <v>18213</v>
      </c>
      <c r="E10" s="12"/>
      <c r="F10" s="16">
        <v>17469</v>
      </c>
    </row>
    <row r="11" spans="2:6" x14ac:dyDescent="0.25">
      <c r="B11" s="12" t="s">
        <v>9</v>
      </c>
      <c r="C11" s="16">
        <v>5111</v>
      </c>
      <c r="D11" s="16">
        <v>4885</v>
      </c>
      <c r="E11" s="12"/>
      <c r="F11" s="16">
        <v>4754</v>
      </c>
    </row>
    <row r="12" spans="2:6" x14ac:dyDescent="0.25">
      <c r="B12" s="12" t="s">
        <v>10</v>
      </c>
      <c r="C12" s="16">
        <f>C8-C9-C10-C11</f>
        <v>52959</v>
      </c>
      <c r="D12" s="16">
        <f t="shared" ref="D12:E12" si="1">D8-D9-D10-D11</f>
        <v>42959</v>
      </c>
      <c r="E12" s="16">
        <f t="shared" si="1"/>
        <v>0</v>
      </c>
    </row>
    <row r="13" spans="2:6" x14ac:dyDescent="0.25">
      <c r="B13" s="12" t="s">
        <v>11</v>
      </c>
      <c r="C13" s="16">
        <v>77</v>
      </c>
      <c r="D13" s="12">
        <v>729</v>
      </c>
      <c r="E13" s="12"/>
      <c r="F13" s="16">
        <v>1416</v>
      </c>
    </row>
    <row r="14" spans="2:6" x14ac:dyDescent="0.25">
      <c r="B14" s="12" t="s">
        <v>12</v>
      </c>
      <c r="C14" s="16">
        <f>C12-C13</f>
        <v>52882</v>
      </c>
      <c r="D14" s="16">
        <v>43688</v>
      </c>
      <c r="E14" s="12"/>
      <c r="F14" s="16">
        <v>36474</v>
      </c>
    </row>
    <row r="15" spans="2:6" x14ac:dyDescent="0.25">
      <c r="B15" s="12" t="s">
        <v>13</v>
      </c>
      <c r="C15" s="16">
        <v>8755</v>
      </c>
      <c r="D15" s="16">
        <v>4448</v>
      </c>
      <c r="E15" s="12"/>
      <c r="F15" s="16">
        <v>19903</v>
      </c>
    </row>
    <row r="16" spans="2:6" x14ac:dyDescent="0.25">
      <c r="B16" s="14" t="s">
        <v>14</v>
      </c>
      <c r="C16" s="17">
        <f>C14-C15</f>
        <v>44127</v>
      </c>
      <c r="D16" s="17">
        <f t="shared" ref="D16:F16" si="2">D14-D15</f>
        <v>39240</v>
      </c>
      <c r="E16" s="17">
        <f t="shared" si="2"/>
        <v>0</v>
      </c>
      <c r="F16" s="17">
        <f t="shared" si="2"/>
        <v>16571</v>
      </c>
    </row>
    <row r="17" spans="2:6" x14ac:dyDescent="0.25">
      <c r="B17" s="12" t="s">
        <v>15</v>
      </c>
      <c r="C17" s="12"/>
      <c r="D17" s="12"/>
      <c r="E17" s="12"/>
      <c r="F17" s="12"/>
    </row>
    <row r="18" spans="2:6" x14ac:dyDescent="0.25">
      <c r="B18" s="12" t="s">
        <v>16</v>
      </c>
      <c r="C18" s="20">
        <v>5.82</v>
      </c>
      <c r="D18" s="20">
        <v>5.1100000000000003</v>
      </c>
      <c r="E18" s="12"/>
      <c r="F18" s="20">
        <v>2.15</v>
      </c>
    </row>
    <row r="19" spans="2:6" x14ac:dyDescent="0.25">
      <c r="B19" s="12" t="s">
        <v>17</v>
      </c>
      <c r="C19" s="20">
        <v>5.76</v>
      </c>
      <c r="D19" s="20">
        <v>5.0599999999999996</v>
      </c>
      <c r="E19" s="12"/>
      <c r="F19" s="20">
        <v>2.13</v>
      </c>
    </row>
    <row r="20" spans="2:6" x14ac:dyDescent="0.25">
      <c r="B20" s="12" t="s">
        <v>18</v>
      </c>
      <c r="C20" s="12"/>
      <c r="D20" s="12"/>
      <c r="E20" s="12"/>
      <c r="F20" s="12"/>
    </row>
    <row r="21" spans="2:6" x14ac:dyDescent="0.25">
      <c r="B21" s="12" t="s">
        <v>16</v>
      </c>
      <c r="C21" s="16">
        <v>7610</v>
      </c>
      <c r="D21" s="16">
        <v>7673</v>
      </c>
      <c r="E21" s="12"/>
      <c r="F21" s="16">
        <v>7700</v>
      </c>
    </row>
    <row r="22" spans="2:6" x14ac:dyDescent="0.25">
      <c r="B22" s="12" t="s">
        <v>17</v>
      </c>
      <c r="C22" s="16">
        <v>7683</v>
      </c>
      <c r="D22" s="16">
        <v>7753</v>
      </c>
      <c r="E22" s="12"/>
      <c r="F22" s="16">
        <v>7794</v>
      </c>
    </row>
    <row r="23" spans="2:6" x14ac:dyDescent="0.25">
      <c r="B23" s="12"/>
      <c r="C23" s="12"/>
      <c r="D23" s="12"/>
      <c r="E23" s="12"/>
      <c r="F23" s="12"/>
    </row>
    <row r="24" spans="2:6" x14ac:dyDescent="0.25">
      <c r="C24" s="21"/>
      <c r="D24" s="21"/>
      <c r="F24" s="21"/>
    </row>
    <row r="25" spans="2:6" x14ac:dyDescent="0.25">
      <c r="C25" s="22"/>
      <c r="D25" s="22"/>
      <c r="F25" s="22"/>
    </row>
    <row r="26" spans="2:6" x14ac:dyDescent="0.25">
      <c r="B26" s="14" t="s">
        <v>20</v>
      </c>
      <c r="C26" s="14" t="s">
        <v>1</v>
      </c>
      <c r="D26" s="14" t="s">
        <v>2</v>
      </c>
      <c r="E26" s="12"/>
    </row>
    <row r="27" spans="2:6" x14ac:dyDescent="0.25">
      <c r="B27" s="12"/>
      <c r="C27" s="16"/>
      <c r="D27" s="16"/>
      <c r="E27" s="12"/>
      <c r="F27" s="22"/>
    </row>
    <row r="28" spans="2:6" x14ac:dyDescent="0.25">
      <c r="B28" s="2" t="s">
        <v>21</v>
      </c>
      <c r="C28" s="19"/>
      <c r="D28" s="19"/>
      <c r="E28" s="12"/>
      <c r="F28" s="21"/>
    </row>
    <row r="29" spans="2:6" x14ac:dyDescent="0.25">
      <c r="B29" s="12" t="s">
        <v>22</v>
      </c>
      <c r="C29" s="19">
        <v>13576</v>
      </c>
      <c r="D29" s="19">
        <v>11356</v>
      </c>
      <c r="E29" s="12"/>
    </row>
    <row r="30" spans="2:6" x14ac:dyDescent="0.25">
      <c r="B30" s="12" t="s">
        <v>23</v>
      </c>
      <c r="C30" s="16">
        <v>122951</v>
      </c>
      <c r="D30" s="16">
        <v>122463</v>
      </c>
      <c r="E30" s="12"/>
    </row>
    <row r="31" spans="2:6" x14ac:dyDescent="0.25">
      <c r="B31" s="12" t="s">
        <v>24</v>
      </c>
      <c r="C31" s="16">
        <v>136527</v>
      </c>
      <c r="D31" s="16">
        <v>133819</v>
      </c>
      <c r="E31" s="12"/>
    </row>
    <row r="32" spans="2:6" x14ac:dyDescent="0.25">
      <c r="B32" s="12" t="s">
        <v>25</v>
      </c>
      <c r="C32" s="16">
        <v>32011</v>
      </c>
      <c r="D32" s="16">
        <v>29524</v>
      </c>
      <c r="E32" s="12"/>
    </row>
    <row r="33" spans="2:5" x14ac:dyDescent="0.25">
      <c r="B33" s="12" t="s">
        <v>26</v>
      </c>
      <c r="C33" s="16">
        <v>1895</v>
      </c>
      <c r="D33" s="16">
        <v>2063</v>
      </c>
      <c r="E33" s="12"/>
    </row>
    <row r="34" spans="2:5" x14ac:dyDescent="0.25">
      <c r="B34" s="12" t="s">
        <v>27</v>
      </c>
      <c r="C34" s="16">
        <v>11482</v>
      </c>
      <c r="D34" s="16">
        <v>10146</v>
      </c>
      <c r="E34" s="12"/>
    </row>
    <row r="35" spans="2:5" x14ac:dyDescent="0.25">
      <c r="B35" s="14" t="s">
        <v>28</v>
      </c>
      <c r="C35" s="17">
        <f>C31+C32+C33+C34</f>
        <v>181915</v>
      </c>
      <c r="D35" s="17">
        <f>D31+D32+D33+D34</f>
        <v>175552</v>
      </c>
      <c r="E35" s="12"/>
    </row>
    <row r="36" spans="2:5" x14ac:dyDescent="0.25">
      <c r="B36" s="12" t="s">
        <v>29</v>
      </c>
      <c r="C36" s="16">
        <v>44151</v>
      </c>
      <c r="D36" s="16">
        <v>36477</v>
      </c>
      <c r="E36" s="12"/>
    </row>
    <row r="37" spans="2:5" x14ac:dyDescent="0.25">
      <c r="B37" s="12" t="s">
        <v>30</v>
      </c>
      <c r="C37" s="16">
        <v>8753</v>
      </c>
      <c r="D37" s="16">
        <v>7379</v>
      </c>
      <c r="E37" s="12"/>
    </row>
    <row r="38" spans="2:5" x14ac:dyDescent="0.25">
      <c r="B38" s="12" t="s">
        <v>31</v>
      </c>
      <c r="C38" s="16">
        <v>2965</v>
      </c>
      <c r="D38" s="16">
        <v>2649</v>
      </c>
      <c r="E38" s="12"/>
    </row>
    <row r="39" spans="2:5" x14ac:dyDescent="0.25">
      <c r="B39" s="12" t="s">
        <v>32</v>
      </c>
      <c r="C39" s="16">
        <v>43351</v>
      </c>
      <c r="D39" s="16">
        <v>42026</v>
      </c>
      <c r="E39" s="12"/>
    </row>
    <row r="40" spans="2:5" x14ac:dyDescent="0.25">
      <c r="B40" s="12" t="s">
        <v>33</v>
      </c>
      <c r="C40" s="16">
        <v>7038</v>
      </c>
      <c r="D40" s="16">
        <v>7750</v>
      </c>
      <c r="E40" s="12"/>
    </row>
    <row r="41" spans="2:5" x14ac:dyDescent="0.25">
      <c r="B41" s="12" t="s">
        <v>34</v>
      </c>
      <c r="C41" s="16">
        <v>13138</v>
      </c>
      <c r="D41" s="16">
        <v>14723</v>
      </c>
      <c r="E41" s="12"/>
    </row>
    <row r="42" spans="2:5" x14ac:dyDescent="0.25">
      <c r="B42" s="14" t="s">
        <v>35</v>
      </c>
      <c r="C42" s="17">
        <f>C36+C37+C38+C39+C40+C41+C35</f>
        <v>301311</v>
      </c>
      <c r="D42" s="17">
        <f>D36+D37+D38+D39+D40+D41+D35</f>
        <v>286556</v>
      </c>
      <c r="E42" s="12"/>
    </row>
    <row r="43" spans="2:5" x14ac:dyDescent="0.25">
      <c r="B43" s="2" t="s">
        <v>36</v>
      </c>
      <c r="C43" s="12"/>
      <c r="D43" s="12"/>
      <c r="E43" s="12"/>
    </row>
    <row r="44" spans="2:5" x14ac:dyDescent="0.25">
      <c r="B44" s="12" t="s">
        <v>37</v>
      </c>
      <c r="C44" s="16">
        <v>12530</v>
      </c>
      <c r="D44" s="16">
        <v>9382</v>
      </c>
      <c r="E44" s="12"/>
    </row>
    <row r="45" spans="2:5" x14ac:dyDescent="0.25">
      <c r="B45" s="12" t="s">
        <v>38</v>
      </c>
      <c r="C45" s="16">
        <v>3749</v>
      </c>
      <c r="D45" s="16">
        <v>5516</v>
      </c>
      <c r="E45" s="12"/>
    </row>
    <row r="46" spans="2:5" x14ac:dyDescent="0.25">
      <c r="B46" s="12" t="s">
        <v>39</v>
      </c>
      <c r="C46" s="16">
        <v>7874</v>
      </c>
      <c r="D46" s="16">
        <v>6830</v>
      </c>
      <c r="E46" s="12"/>
    </row>
    <row r="47" spans="2:5" x14ac:dyDescent="0.25">
      <c r="B47" s="12" t="s">
        <v>40</v>
      </c>
      <c r="C47" s="16">
        <v>2130</v>
      </c>
      <c r="D47" s="16">
        <v>5665</v>
      </c>
      <c r="E47" s="12"/>
    </row>
    <row r="48" spans="2:5" x14ac:dyDescent="0.25">
      <c r="B48" s="12" t="s">
        <v>41</v>
      </c>
      <c r="C48" s="16">
        <v>36000</v>
      </c>
      <c r="D48" s="16">
        <v>32676</v>
      </c>
      <c r="E48" s="12"/>
    </row>
    <row r="49" spans="2:5" x14ac:dyDescent="0.25">
      <c r="B49" s="12" t="s">
        <v>42</v>
      </c>
      <c r="C49" s="16">
        <v>10027</v>
      </c>
      <c r="D49" s="16">
        <v>9351</v>
      </c>
      <c r="E49" s="12"/>
    </row>
    <row r="50" spans="2:5" x14ac:dyDescent="0.25">
      <c r="B50" s="14" t="s">
        <v>43</v>
      </c>
      <c r="C50" s="17">
        <f>C44+C45+C46+C47+C48+C49</f>
        <v>72310</v>
      </c>
      <c r="D50" s="17">
        <f>D44+D45+D46+D47+D48+D49</f>
        <v>69420</v>
      </c>
      <c r="E50" s="12"/>
    </row>
    <row r="51" spans="2:5" x14ac:dyDescent="0.25">
      <c r="B51" s="12" t="s">
        <v>44</v>
      </c>
      <c r="C51" s="16">
        <v>59578</v>
      </c>
      <c r="D51" s="16">
        <v>66662</v>
      </c>
      <c r="E51" s="12"/>
    </row>
    <row r="52" spans="2:5" x14ac:dyDescent="0.25">
      <c r="B52" s="12" t="s">
        <v>45</v>
      </c>
      <c r="C52" s="16">
        <v>29432</v>
      </c>
      <c r="D52" s="16">
        <v>29612</v>
      </c>
      <c r="E52" s="12"/>
    </row>
    <row r="53" spans="2:5" x14ac:dyDescent="0.25">
      <c r="B53" s="12" t="s">
        <v>46</v>
      </c>
      <c r="C53" s="16">
        <v>3180</v>
      </c>
      <c r="D53" s="16">
        <v>4530</v>
      </c>
      <c r="E53" s="12"/>
    </row>
    <row r="54" spans="2:5" x14ac:dyDescent="0.25">
      <c r="B54" s="12" t="s">
        <v>47</v>
      </c>
      <c r="C54" s="12">
        <v>204</v>
      </c>
      <c r="D54" s="12">
        <v>233</v>
      </c>
      <c r="E54" s="12"/>
    </row>
    <row r="55" spans="2:5" x14ac:dyDescent="0.25">
      <c r="B55" s="12" t="s">
        <v>48</v>
      </c>
      <c r="C55" s="16">
        <v>7671</v>
      </c>
      <c r="D55" s="16">
        <v>6188</v>
      </c>
      <c r="E55" s="12"/>
    </row>
    <row r="56" spans="2:5" x14ac:dyDescent="0.25">
      <c r="B56" s="12" t="s">
        <v>49</v>
      </c>
      <c r="C56" s="16">
        <v>10632</v>
      </c>
      <c r="D56" s="16">
        <v>7581</v>
      </c>
      <c r="E56" s="12"/>
    </row>
    <row r="57" spans="2:5" x14ac:dyDescent="0.25">
      <c r="B57" s="14" t="s">
        <v>50</v>
      </c>
      <c r="C57" s="17">
        <f>C51+C52+C53+C54+C55+C56+C50</f>
        <v>183007</v>
      </c>
      <c r="D57" s="17">
        <f>D51+D52+D53+D54+D55+D56+D50</f>
        <v>184226</v>
      </c>
      <c r="E57" s="12"/>
    </row>
    <row r="58" spans="2:5" x14ac:dyDescent="0.25">
      <c r="B58" s="12" t="s">
        <v>51</v>
      </c>
      <c r="C58" s="12"/>
      <c r="D58" s="12"/>
      <c r="E58" s="12"/>
    </row>
    <row r="59" spans="2:5" x14ac:dyDescent="0.25">
      <c r="B59" s="2" t="s">
        <v>52</v>
      </c>
      <c r="C59" s="12"/>
      <c r="D59" s="12"/>
      <c r="E59" s="12"/>
    </row>
    <row r="60" spans="2:5" x14ac:dyDescent="0.25">
      <c r="B60" s="12" t="s">
        <v>53</v>
      </c>
      <c r="C60" s="16">
        <v>80552</v>
      </c>
      <c r="D60" s="16">
        <v>78520</v>
      </c>
      <c r="E60" s="12"/>
    </row>
    <row r="61" spans="2:5" x14ac:dyDescent="0.25">
      <c r="B61" s="12" t="s">
        <v>54</v>
      </c>
      <c r="C61" s="16">
        <v>34566</v>
      </c>
      <c r="D61" s="16">
        <v>24150</v>
      </c>
      <c r="E61" s="12"/>
    </row>
    <row r="62" spans="2:5" x14ac:dyDescent="0.25">
      <c r="B62" s="12" t="s">
        <v>55</v>
      </c>
      <c r="C62" s="16">
        <v>3186</v>
      </c>
      <c r="D62" s="12">
        <v>-340</v>
      </c>
      <c r="E62" s="12"/>
    </row>
    <row r="63" spans="2:5" x14ac:dyDescent="0.25">
      <c r="B63" s="14" t="s">
        <v>56</v>
      </c>
      <c r="C63" s="17">
        <f>C60+C61+C62</f>
        <v>118304</v>
      </c>
      <c r="D63" s="17">
        <f>D60+D61+D62</f>
        <v>102330</v>
      </c>
      <c r="E63" s="12"/>
    </row>
    <row r="64" spans="2:5" x14ac:dyDescent="0.25">
      <c r="B64" s="14" t="s">
        <v>57</v>
      </c>
      <c r="C64" s="23">
        <f>C57+C63</f>
        <v>301311</v>
      </c>
      <c r="D64" s="23">
        <v>286556</v>
      </c>
      <c r="E64" s="12"/>
    </row>
    <row r="68" spans="2:6" x14ac:dyDescent="0.25">
      <c r="B68" s="14" t="s">
        <v>58</v>
      </c>
    </row>
    <row r="69" spans="2:6" x14ac:dyDescent="0.25">
      <c r="B69" s="14" t="s">
        <v>0</v>
      </c>
      <c r="C69" s="14"/>
      <c r="D69" s="14"/>
      <c r="E69" s="14"/>
      <c r="F69" s="14"/>
    </row>
    <row r="70" spans="2:6" x14ac:dyDescent="0.25">
      <c r="B70" s="14"/>
      <c r="C70" s="14" t="s">
        <v>1</v>
      </c>
      <c r="D70" s="14" t="s">
        <v>2</v>
      </c>
      <c r="E70" s="14"/>
      <c r="F70" s="14" t="s">
        <v>3</v>
      </c>
    </row>
    <row r="71" spans="2:6" x14ac:dyDescent="0.25">
      <c r="B71" s="2" t="s">
        <v>59</v>
      </c>
      <c r="C71" s="12"/>
      <c r="D71" s="12"/>
      <c r="E71" s="12"/>
      <c r="F71" s="12"/>
    </row>
    <row r="72" spans="2:6" x14ac:dyDescent="0.25">
      <c r="B72" s="12" t="s">
        <v>14</v>
      </c>
      <c r="C72" s="19">
        <v>44281</v>
      </c>
      <c r="D72" s="19">
        <v>39240</v>
      </c>
      <c r="E72" s="12"/>
      <c r="F72" s="19">
        <v>16571</v>
      </c>
    </row>
    <row r="73" spans="2:6" x14ac:dyDescent="0.25">
      <c r="B73" s="12" t="s">
        <v>60</v>
      </c>
      <c r="C73" s="12"/>
      <c r="D73" s="12"/>
      <c r="E73" s="12"/>
      <c r="F73" s="12"/>
    </row>
    <row r="74" spans="2:6" x14ac:dyDescent="0.25">
      <c r="B74" s="12" t="s">
        <v>61</v>
      </c>
      <c r="C74" s="16">
        <v>12796</v>
      </c>
      <c r="D74" s="16">
        <v>11682</v>
      </c>
      <c r="E74" s="12"/>
      <c r="F74" s="16">
        <v>10261</v>
      </c>
    </row>
    <row r="75" spans="2:6" x14ac:dyDescent="0.25">
      <c r="B75" s="12" t="s">
        <v>62</v>
      </c>
      <c r="C75" s="16">
        <v>5289</v>
      </c>
      <c r="D75" s="16">
        <v>4652</v>
      </c>
      <c r="E75" s="12"/>
      <c r="F75" s="16">
        <v>3940</v>
      </c>
    </row>
    <row r="76" spans="2:6" x14ac:dyDescent="0.25">
      <c r="B76" s="12" t="s">
        <v>63</v>
      </c>
      <c r="C76" s="12">
        <v>-219</v>
      </c>
      <c r="D76" s="12">
        <v>-792</v>
      </c>
      <c r="E76" s="12"/>
      <c r="F76" s="16">
        <v>-2212</v>
      </c>
    </row>
    <row r="77" spans="2:6" x14ac:dyDescent="0.25">
      <c r="B77" s="12" t="s">
        <v>47</v>
      </c>
      <c r="C77" s="12">
        <v>11</v>
      </c>
      <c r="D77" s="16">
        <v>-6463</v>
      </c>
      <c r="E77" s="12"/>
      <c r="F77" s="16">
        <v>-5143</v>
      </c>
    </row>
    <row r="78" spans="2:6" x14ac:dyDescent="0.25">
      <c r="B78" s="14" t="s">
        <v>64</v>
      </c>
      <c r="C78" s="12"/>
      <c r="D78" s="12"/>
      <c r="E78" s="12"/>
      <c r="F78" s="12"/>
    </row>
    <row r="79" spans="2:6" x14ac:dyDescent="0.25">
      <c r="B79" s="12" t="s">
        <v>65</v>
      </c>
      <c r="C79" s="16">
        <v>-2577</v>
      </c>
      <c r="D79" s="16">
        <v>-2812</v>
      </c>
      <c r="E79" s="12"/>
      <c r="F79" s="16">
        <v>-3862</v>
      </c>
    </row>
    <row r="80" spans="2:6" x14ac:dyDescent="0.25">
      <c r="B80" s="12" t="s">
        <v>26</v>
      </c>
      <c r="C80" s="12">
        <v>168</v>
      </c>
      <c r="D80" s="12">
        <v>597</v>
      </c>
      <c r="E80" s="12"/>
      <c r="F80" s="12">
        <v>-465</v>
      </c>
    </row>
    <row r="81" spans="2:6" x14ac:dyDescent="0.25">
      <c r="B81" s="12" t="s">
        <v>27</v>
      </c>
      <c r="C81" s="16">
        <v>-2330</v>
      </c>
      <c r="D81" s="16">
        <v>-1718</v>
      </c>
      <c r="E81" s="12"/>
      <c r="F81" s="12">
        <v>-952</v>
      </c>
    </row>
    <row r="82" spans="2:6" x14ac:dyDescent="0.25">
      <c r="B82" s="12" t="s">
        <v>34</v>
      </c>
      <c r="C82" s="16">
        <v>-1037</v>
      </c>
      <c r="D82" s="16">
        <v>-1834</v>
      </c>
      <c r="E82" s="12"/>
      <c r="F82" s="12">
        <v>-285</v>
      </c>
    </row>
    <row r="83" spans="2:6" x14ac:dyDescent="0.25">
      <c r="B83" s="12" t="s">
        <v>37</v>
      </c>
      <c r="C83" s="16">
        <v>3018</v>
      </c>
      <c r="D83" s="12">
        <v>232</v>
      </c>
      <c r="E83" s="12"/>
      <c r="F83" s="16">
        <v>1148</v>
      </c>
    </row>
    <row r="84" spans="2:6" x14ac:dyDescent="0.25">
      <c r="B84" s="12" t="s">
        <v>66</v>
      </c>
      <c r="C84" s="16">
        <v>2212</v>
      </c>
      <c r="D84" s="16">
        <v>4462</v>
      </c>
      <c r="E84" s="12"/>
      <c r="F84" s="16">
        <v>5922</v>
      </c>
    </row>
    <row r="85" spans="2:6" x14ac:dyDescent="0.25">
      <c r="B85" s="12" t="s">
        <v>67</v>
      </c>
      <c r="C85" s="16">
        <v>-3631</v>
      </c>
      <c r="D85" s="16">
        <v>2929</v>
      </c>
      <c r="E85" s="12"/>
      <c r="F85" s="16">
        <v>18183</v>
      </c>
    </row>
    <row r="86" spans="2:6" x14ac:dyDescent="0.25">
      <c r="B86" s="12" t="s">
        <v>42</v>
      </c>
      <c r="C86" s="16">
        <v>1346</v>
      </c>
      <c r="D86" s="16">
        <v>1419</v>
      </c>
      <c r="E86" s="12"/>
      <c r="F86" s="12">
        <v>798</v>
      </c>
    </row>
    <row r="87" spans="2:6" x14ac:dyDescent="0.25">
      <c r="B87" s="12" t="s">
        <v>49</v>
      </c>
      <c r="C87" s="16">
        <v>1348</v>
      </c>
      <c r="D87" s="12">
        <v>591</v>
      </c>
      <c r="E87" s="12"/>
      <c r="F87" s="12">
        <v>-20</v>
      </c>
    </row>
    <row r="88" spans="2:6" x14ac:dyDescent="0.25">
      <c r="B88" s="14" t="s">
        <v>68</v>
      </c>
      <c r="C88" s="17">
        <f>C72+C74+C75+C76+C77+C79+C80+C81+C82+C83+C84+C85+C86+C87</f>
        <v>60675</v>
      </c>
      <c r="D88" s="17">
        <f t="shared" ref="D88:F88" si="3">D72+D74+D75+D76+D77+D79+D80+D81+D82+D83+D84+D85+D86+D87</f>
        <v>52185</v>
      </c>
      <c r="E88" s="17">
        <f t="shared" si="3"/>
        <v>0</v>
      </c>
      <c r="F88" s="17">
        <f t="shared" si="3"/>
        <v>43884</v>
      </c>
    </row>
    <row r="89" spans="2:6" x14ac:dyDescent="0.25">
      <c r="B89" s="2" t="s">
        <v>69</v>
      </c>
      <c r="C89" s="12"/>
      <c r="D89" s="12"/>
      <c r="E89" s="12"/>
      <c r="F89" s="12"/>
    </row>
    <row r="90" spans="2:6" x14ac:dyDescent="0.25">
      <c r="B90" s="12" t="s">
        <v>70</v>
      </c>
      <c r="C90" s="12">
        <v>0</v>
      </c>
      <c r="D90" s="12">
        <v>0</v>
      </c>
      <c r="E90" s="12"/>
      <c r="F90" s="16">
        <v>-7324</v>
      </c>
    </row>
    <row r="91" spans="2:6" x14ac:dyDescent="0.25">
      <c r="B91" s="12" t="s">
        <v>71</v>
      </c>
      <c r="C91" s="12">
        <v>0</v>
      </c>
      <c r="D91" s="12">
        <v>0</v>
      </c>
      <c r="E91" s="12"/>
      <c r="F91" s="16">
        <v>7183</v>
      </c>
    </row>
    <row r="92" spans="2:6" x14ac:dyDescent="0.25">
      <c r="B92" s="12" t="s">
        <v>72</v>
      </c>
      <c r="C92" s="16">
        <v>-3417</v>
      </c>
      <c r="D92" s="12">
        <v>0</v>
      </c>
      <c r="E92" s="12"/>
      <c r="F92" s="12">
        <v>0</v>
      </c>
    </row>
    <row r="93" spans="2:6" x14ac:dyDescent="0.25">
      <c r="B93" s="12" t="s">
        <v>73</v>
      </c>
      <c r="C93" s="16">
        <v>-5518</v>
      </c>
      <c r="D93" s="16">
        <v>-4000</v>
      </c>
      <c r="E93" s="12"/>
      <c r="F93" s="16">
        <v>-10060</v>
      </c>
    </row>
    <row r="94" spans="2:6" x14ac:dyDescent="0.25">
      <c r="B94" s="12" t="s">
        <v>74</v>
      </c>
      <c r="C94" s="16">
        <v>1343</v>
      </c>
      <c r="D94" s="16">
        <v>1142</v>
      </c>
      <c r="E94" s="12"/>
      <c r="F94" s="16">
        <v>1002</v>
      </c>
    </row>
    <row r="95" spans="2:6" x14ac:dyDescent="0.25">
      <c r="B95" s="12" t="s">
        <v>75</v>
      </c>
      <c r="C95" s="16">
        <v>-22968</v>
      </c>
      <c r="D95" s="16">
        <v>-19543</v>
      </c>
      <c r="E95" s="12"/>
      <c r="F95" s="16">
        <v>-10721</v>
      </c>
    </row>
    <row r="96" spans="2:6" x14ac:dyDescent="0.25">
      <c r="B96" s="12" t="s">
        <v>76</v>
      </c>
      <c r="C96" s="16">
        <v>-15137</v>
      </c>
      <c r="D96" s="16">
        <v>-13811</v>
      </c>
      <c r="E96" s="12"/>
      <c r="F96" s="16">
        <v>-12699</v>
      </c>
    </row>
    <row r="97" spans="2:6" x14ac:dyDescent="0.25">
      <c r="B97" s="12" t="s">
        <v>77</v>
      </c>
      <c r="C97" s="12">
        <v>-334</v>
      </c>
      <c r="D97" s="12">
        <v>-675</v>
      </c>
      <c r="E97" s="12"/>
      <c r="F97" s="12">
        <v>-971</v>
      </c>
    </row>
    <row r="98" spans="2:6" x14ac:dyDescent="0.25">
      <c r="B98" s="14" t="s">
        <v>78</v>
      </c>
      <c r="C98" s="17">
        <f>SUM(C90:C97)</f>
        <v>-46031</v>
      </c>
      <c r="D98" s="17">
        <f t="shared" ref="D98:F98" si="4">SUM(D90:D97)</f>
        <v>-36887</v>
      </c>
      <c r="E98" s="17">
        <f t="shared" si="4"/>
        <v>0</v>
      </c>
      <c r="F98" s="17">
        <f t="shared" si="4"/>
        <v>-33590</v>
      </c>
    </row>
    <row r="99" spans="2:6" x14ac:dyDescent="0.25">
      <c r="B99" s="2" t="s">
        <v>79</v>
      </c>
      <c r="C99" s="12"/>
      <c r="D99" s="12"/>
      <c r="E99" s="12"/>
      <c r="F99" s="12"/>
    </row>
    <row r="100" spans="2:6" x14ac:dyDescent="0.25">
      <c r="B100" s="12" t="s">
        <v>80</v>
      </c>
      <c r="C100" s="16">
        <v>-15441</v>
      </c>
      <c r="D100" s="16">
        <v>-13925</v>
      </c>
      <c r="E100" s="12"/>
      <c r="F100" s="16">
        <v>-11632</v>
      </c>
    </row>
    <row r="101" spans="2:6" x14ac:dyDescent="0.25">
      <c r="B101" s="12" t="s">
        <v>81</v>
      </c>
      <c r="C101" s="16">
        <v>-2521</v>
      </c>
      <c r="D101" s="16">
        <v>-2388</v>
      </c>
      <c r="E101" s="12"/>
      <c r="F101" s="12">
        <v>-888</v>
      </c>
    </row>
    <row r="102" spans="2:6" x14ac:dyDescent="0.25">
      <c r="B102" s="12" t="s">
        <v>82</v>
      </c>
      <c r="C102" s="16">
        <v>-77190</v>
      </c>
      <c r="D102" s="16">
        <v>-57697</v>
      </c>
      <c r="E102" s="12"/>
      <c r="F102" s="16">
        <v>-137380</v>
      </c>
    </row>
    <row r="103" spans="2:6" x14ac:dyDescent="0.25">
      <c r="B103" s="12" t="s">
        <v>83</v>
      </c>
      <c r="C103" s="16">
        <v>66449</v>
      </c>
      <c r="D103" s="16">
        <v>20043</v>
      </c>
      <c r="E103" s="12"/>
      <c r="F103" s="16">
        <v>26360</v>
      </c>
    </row>
    <row r="104" spans="2:6" x14ac:dyDescent="0.25">
      <c r="B104" s="12" t="s">
        <v>84</v>
      </c>
      <c r="C104" s="16">
        <v>17721</v>
      </c>
      <c r="D104" s="16">
        <v>38194</v>
      </c>
      <c r="E104" s="12"/>
      <c r="F104" s="16">
        <v>117577</v>
      </c>
    </row>
    <row r="105" spans="2:6" x14ac:dyDescent="0.25">
      <c r="B105" s="12" t="s">
        <v>77</v>
      </c>
      <c r="C105" s="16">
        <v>-1241</v>
      </c>
      <c r="D105" s="12">
        <v>0</v>
      </c>
      <c r="E105" s="12"/>
      <c r="F105" s="12">
        <v>-98</v>
      </c>
    </row>
    <row r="106" spans="2:6" x14ac:dyDescent="0.25">
      <c r="B106" s="14" t="s">
        <v>85</v>
      </c>
      <c r="C106" s="17">
        <v>-12223</v>
      </c>
      <c r="D106" s="17">
        <v>-15773</v>
      </c>
      <c r="E106" s="14"/>
      <c r="F106" s="17">
        <v>-6061</v>
      </c>
    </row>
    <row r="107" spans="2:6" x14ac:dyDescent="0.25">
      <c r="B107" s="12" t="s">
        <v>86</v>
      </c>
      <c r="C107" s="12">
        <v>-201</v>
      </c>
      <c r="D107" s="12">
        <v>-115</v>
      </c>
      <c r="E107" s="12"/>
      <c r="F107" s="12">
        <v>50</v>
      </c>
    </row>
    <row r="108" spans="2:6" x14ac:dyDescent="0.25">
      <c r="B108" s="12" t="s">
        <v>87</v>
      </c>
      <c r="C108" s="16">
        <v>2220</v>
      </c>
      <c r="D108" s="12">
        <v>-590</v>
      </c>
      <c r="E108" s="12"/>
      <c r="F108" s="16">
        <v>4283</v>
      </c>
    </row>
    <row r="109" spans="2:6" x14ac:dyDescent="0.25">
      <c r="B109" s="12" t="s">
        <v>88</v>
      </c>
      <c r="C109" s="16">
        <v>11356</v>
      </c>
      <c r="D109" s="16">
        <v>11946</v>
      </c>
      <c r="E109" s="12"/>
      <c r="F109" s="16">
        <v>7663</v>
      </c>
    </row>
    <row r="110" spans="2:6" x14ac:dyDescent="0.25">
      <c r="B110" s="12" t="s">
        <v>89</v>
      </c>
      <c r="C110" s="19">
        <v>13576</v>
      </c>
      <c r="D110" s="19">
        <v>11356</v>
      </c>
      <c r="E110" s="12"/>
      <c r="F110" s="19">
        <f>D109</f>
        <v>11946</v>
      </c>
    </row>
    <row r="111" spans="2:6" x14ac:dyDescent="0.25">
      <c r="C111" s="22"/>
    </row>
    <row r="117" spans="1:9" x14ac:dyDescent="0.25">
      <c r="A117" s="12"/>
      <c r="B117" s="14" t="s">
        <v>187</v>
      </c>
      <c r="C117" s="14" t="s">
        <v>188</v>
      </c>
      <c r="D117" s="14">
        <v>2020</v>
      </c>
      <c r="E117" s="14">
        <v>2019</v>
      </c>
      <c r="F117" s="24"/>
    </row>
    <row r="118" spans="1:9" x14ac:dyDescent="0.25">
      <c r="A118" s="12">
        <v>1</v>
      </c>
      <c r="B118" s="12" t="s">
        <v>189</v>
      </c>
      <c r="C118" s="12" t="s">
        <v>190</v>
      </c>
      <c r="D118" s="27">
        <f>C8/C6</f>
        <v>0.67781001992797962</v>
      </c>
      <c r="E118" s="27">
        <f t="shared" ref="E118" si="5">D8/D6</f>
        <v>0.65901957200638894</v>
      </c>
      <c r="F118" s="25"/>
      <c r="G118" s="25"/>
    </row>
    <row r="119" spans="1:9" x14ac:dyDescent="0.25">
      <c r="A119" s="12">
        <v>2</v>
      </c>
      <c r="B119" s="12" t="s">
        <v>191</v>
      </c>
      <c r="C119" s="12" t="s">
        <v>192</v>
      </c>
      <c r="D119" s="27">
        <f>C16/C6</f>
        <v>0.30854805439988814</v>
      </c>
      <c r="E119" s="27">
        <f t="shared" ref="E119" si="6">D16/D6</f>
        <v>0.31181710544090652</v>
      </c>
      <c r="F119" s="25"/>
    </row>
    <row r="120" spans="1:9" x14ac:dyDescent="0.25">
      <c r="A120" s="12">
        <v>3</v>
      </c>
      <c r="B120" s="12" t="s">
        <v>208</v>
      </c>
      <c r="C120" s="12" t="s">
        <v>193</v>
      </c>
      <c r="D120" s="12">
        <f>C35/C42</f>
        <v>0.60374496782394271</v>
      </c>
      <c r="E120" s="12">
        <f t="shared" ref="E120" si="7">D35/D42</f>
        <v>0.61262720026801043</v>
      </c>
    </row>
    <row r="121" spans="1:9" x14ac:dyDescent="0.25">
      <c r="A121" s="12">
        <v>4</v>
      </c>
      <c r="B121" s="12" t="s">
        <v>194</v>
      </c>
      <c r="C121" s="12" t="s">
        <v>199</v>
      </c>
      <c r="D121" s="12">
        <f>(C35-C33)/C50</f>
        <v>2.4895588438666851</v>
      </c>
      <c r="E121" s="12">
        <f t="shared" ref="E121" si="8">(D35-D33)/D50</f>
        <v>2.4991212906943243</v>
      </c>
    </row>
    <row r="122" spans="1:9" x14ac:dyDescent="0.25">
      <c r="A122" s="12">
        <v>5</v>
      </c>
      <c r="B122" s="12" t="s">
        <v>195</v>
      </c>
      <c r="C122" s="12" t="s">
        <v>196</v>
      </c>
      <c r="D122" s="12">
        <f>C57/C42</f>
        <v>0.6073691302342098</v>
      </c>
      <c r="E122" s="12">
        <f t="shared" ref="E122" si="9">D57/D42</f>
        <v>0.64289702536327975</v>
      </c>
    </row>
    <row r="123" spans="1:9" x14ac:dyDescent="0.25">
      <c r="A123" s="12">
        <v>6</v>
      </c>
      <c r="B123" s="12" t="s">
        <v>197</v>
      </c>
      <c r="C123" s="12" t="s">
        <v>198</v>
      </c>
      <c r="D123" s="12">
        <f>C16/C42</f>
        <v>0.14645001344126168</v>
      </c>
      <c r="E123" s="12">
        <f t="shared" ref="E123" si="10">D16/D42</f>
        <v>0.13693658482111698</v>
      </c>
    </row>
    <row r="124" spans="1:9" x14ac:dyDescent="0.25">
      <c r="A124" s="12">
        <v>7</v>
      </c>
      <c r="B124" s="12" t="s">
        <v>200</v>
      </c>
      <c r="C124" s="12" t="s">
        <v>201</v>
      </c>
      <c r="D124" s="12">
        <f>C16/C63</f>
        <v>0.37299668650256967</v>
      </c>
      <c r="E124" s="12">
        <f t="shared" ref="E124" si="11">D16/D63</f>
        <v>0.38346525945470539</v>
      </c>
    </row>
    <row r="125" spans="1:9" x14ac:dyDescent="0.25">
      <c r="A125" s="12">
        <v>8</v>
      </c>
      <c r="B125" s="12" t="s">
        <v>202</v>
      </c>
      <c r="C125" s="12" t="s">
        <v>203</v>
      </c>
      <c r="D125" s="28">
        <f>C12/C6</f>
        <v>0.37030381428521486</v>
      </c>
      <c r="E125" s="28">
        <f t="shared" ref="E125" si="12">D12/D6</f>
        <v>0.3413698020549415</v>
      </c>
      <c r="F125" s="26"/>
      <c r="G125" s="26"/>
      <c r="H125" s="26"/>
      <c r="I125" s="26"/>
    </row>
    <row r="126" spans="1:9" x14ac:dyDescent="0.25">
      <c r="A126" s="12">
        <v>9</v>
      </c>
      <c r="B126" s="12" t="s">
        <v>204</v>
      </c>
      <c r="C126" s="12" t="s">
        <v>205</v>
      </c>
      <c r="D126" s="12">
        <f>C57/C63</f>
        <v>1.5469214903976196</v>
      </c>
      <c r="E126" s="12">
        <f>D57/D63</f>
        <v>1.8003127137691781</v>
      </c>
    </row>
    <row r="127" spans="1:9" x14ac:dyDescent="0.25">
      <c r="A127" s="12">
        <v>10</v>
      </c>
      <c r="B127" s="12" t="s">
        <v>207</v>
      </c>
      <c r="C127" s="12" t="s">
        <v>206</v>
      </c>
      <c r="D127" s="12">
        <f>C88/C50</f>
        <v>0.83909556077997516</v>
      </c>
      <c r="E127" s="12">
        <f>D88/D50</f>
        <v>0.75172860847018153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65"/>
  <sheetViews>
    <sheetView topLeftCell="B1" zoomScaleNormal="100" workbookViewId="0">
      <selection activeCell="E35" sqref="E35"/>
    </sheetView>
  </sheetViews>
  <sheetFormatPr defaultRowHeight="15.75" x14ac:dyDescent="0.25"/>
  <cols>
    <col min="1" max="1" width="9" style="13"/>
    <col min="2" max="2" width="72.25" style="13" customWidth="1"/>
    <col min="3" max="3" width="19.75" style="13" customWidth="1"/>
    <col min="4" max="4" width="13.875" style="13" customWidth="1"/>
    <col min="5" max="5" width="15.25" style="13" customWidth="1"/>
    <col min="6" max="6" width="9" style="13" hidden="1" customWidth="1"/>
    <col min="7" max="7" width="4.25" style="13" hidden="1" customWidth="1"/>
    <col min="8" max="8" width="5.375" style="13" hidden="1" customWidth="1"/>
    <col min="9" max="9" width="9" style="13" hidden="1" customWidth="1"/>
    <col min="10" max="10" width="8.5" style="13" customWidth="1"/>
    <col min="11" max="11" width="13.875" style="13" customWidth="1"/>
    <col min="12" max="12" width="9" style="13"/>
    <col min="13" max="13" width="3.25" style="13" customWidth="1"/>
    <col min="14" max="16" width="9" style="13" hidden="1" customWidth="1"/>
    <col min="17" max="17" width="16.5" style="13" customWidth="1"/>
    <col min="18" max="16384" width="9" style="13"/>
  </cols>
  <sheetData>
    <row r="4" spans="2:18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2"/>
    </row>
    <row r="5" spans="2:18" x14ac:dyDescent="0.25">
      <c r="B5" s="32" t="s">
        <v>123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2"/>
    </row>
    <row r="6" spans="2:18" x14ac:dyDescent="0.25">
      <c r="B6" s="32" t="s">
        <v>122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12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2:18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2:18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2:18" x14ac:dyDescent="0.25">
      <c r="B10" s="12"/>
      <c r="C10" s="12"/>
      <c r="D10" s="12"/>
      <c r="E10" s="14" t="s">
        <v>92</v>
      </c>
      <c r="F10" s="14"/>
      <c r="G10" s="14"/>
      <c r="H10" s="14"/>
      <c r="I10" s="14"/>
      <c r="J10" s="14"/>
      <c r="K10" s="14" t="s">
        <v>93</v>
      </c>
      <c r="L10" s="14"/>
      <c r="M10" s="14"/>
      <c r="N10" s="14"/>
      <c r="O10" s="14"/>
      <c r="P10" s="14"/>
      <c r="Q10" s="14" t="s">
        <v>94</v>
      </c>
      <c r="R10" s="12"/>
    </row>
    <row r="11" spans="2:18" x14ac:dyDescent="0.25">
      <c r="B11" s="12"/>
      <c r="C11" s="12"/>
      <c r="D11" s="12"/>
      <c r="E11" s="14">
        <v>2020</v>
      </c>
      <c r="F11" s="14"/>
      <c r="G11" s="14"/>
      <c r="H11" s="14"/>
      <c r="I11" s="14"/>
      <c r="J11" s="14"/>
      <c r="K11" s="14">
        <v>2019</v>
      </c>
      <c r="L11" s="14"/>
      <c r="M11" s="14"/>
      <c r="N11" s="14"/>
      <c r="O11" s="14"/>
      <c r="P11" s="14"/>
      <c r="Q11" s="14">
        <v>2018</v>
      </c>
      <c r="R11" s="12"/>
    </row>
    <row r="12" spans="2:18" x14ac:dyDescent="0.25">
      <c r="B12" s="15" t="s">
        <v>95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2:18" x14ac:dyDescent="0.25">
      <c r="B13" s="12" t="s">
        <v>96</v>
      </c>
      <c r="C13" s="12"/>
      <c r="D13" s="12"/>
      <c r="E13" s="16">
        <v>220747</v>
      </c>
      <c r="F13" s="12"/>
      <c r="G13" s="12"/>
      <c r="H13" s="12"/>
      <c r="I13" s="12"/>
      <c r="J13" s="12"/>
      <c r="K13" s="12">
        <v>213883</v>
      </c>
      <c r="L13" s="12"/>
      <c r="M13" s="12"/>
      <c r="N13" s="12"/>
      <c r="O13" s="12"/>
      <c r="P13" s="12"/>
      <c r="Q13" s="12">
        <v>225847</v>
      </c>
      <c r="R13" s="12"/>
    </row>
    <row r="14" spans="2:18" x14ac:dyDescent="0.25">
      <c r="B14" s="12" t="s">
        <v>98</v>
      </c>
      <c r="C14" s="12"/>
      <c r="D14" s="12"/>
      <c r="E14" s="12">
        <v>53768</v>
      </c>
      <c r="F14" s="12"/>
      <c r="G14" s="12"/>
      <c r="H14" s="12"/>
      <c r="I14" s="12"/>
      <c r="J14" s="12"/>
      <c r="K14" s="12">
        <v>46291</v>
      </c>
      <c r="L14" s="12"/>
      <c r="M14" s="12"/>
      <c r="N14" s="12"/>
      <c r="O14" s="12"/>
      <c r="P14" s="12"/>
      <c r="Q14" s="12">
        <v>39748</v>
      </c>
      <c r="R14" s="12"/>
    </row>
    <row r="15" spans="2:18" x14ac:dyDescent="0.25">
      <c r="B15" s="14" t="s">
        <v>99</v>
      </c>
      <c r="C15" s="14"/>
      <c r="D15" s="14"/>
      <c r="E15" s="17">
        <f>E13+E14</f>
        <v>274515</v>
      </c>
      <c r="F15" s="17"/>
      <c r="G15" s="17"/>
      <c r="H15" s="17">
        <f t="shared" ref="H15:Q15" si="0">H13+H14</f>
        <v>0</v>
      </c>
      <c r="I15" s="17">
        <f t="shared" si="0"/>
        <v>0</v>
      </c>
      <c r="J15" s="17"/>
      <c r="K15" s="17">
        <f>K13+K14</f>
        <v>260174</v>
      </c>
      <c r="L15" s="17"/>
      <c r="M15" s="17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265595</v>
      </c>
      <c r="R15" s="12"/>
    </row>
    <row r="16" spans="2:18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2:18" x14ac:dyDescent="0.25">
      <c r="B17" s="15" t="s">
        <v>100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2:18" x14ac:dyDescent="0.25">
      <c r="B18" s="12" t="s">
        <v>96</v>
      </c>
      <c r="C18" s="12"/>
      <c r="D18" s="12"/>
      <c r="E18" s="12">
        <v>151286</v>
      </c>
      <c r="F18" s="12"/>
      <c r="G18" s="12"/>
      <c r="H18" s="12"/>
      <c r="I18" s="12"/>
      <c r="J18" s="12"/>
      <c r="K18" s="12">
        <v>144996</v>
      </c>
      <c r="L18" s="12"/>
      <c r="M18" s="12"/>
      <c r="N18" s="12"/>
      <c r="O18" s="12"/>
      <c r="P18" s="12"/>
      <c r="Q18" s="12">
        <v>148164</v>
      </c>
      <c r="R18" s="12"/>
    </row>
    <row r="19" spans="2:18" x14ac:dyDescent="0.25">
      <c r="B19" s="12" t="s">
        <v>98</v>
      </c>
      <c r="C19" s="12"/>
      <c r="D19" s="12"/>
      <c r="E19" s="12">
        <v>18273</v>
      </c>
      <c r="F19" s="12"/>
      <c r="G19" s="12"/>
      <c r="H19" s="12"/>
      <c r="I19" s="12"/>
      <c r="J19" s="12"/>
      <c r="K19" s="12">
        <v>16786</v>
      </c>
      <c r="L19" s="12"/>
      <c r="M19" s="12"/>
      <c r="N19" s="12"/>
      <c r="O19" s="12"/>
      <c r="P19" s="12"/>
      <c r="Q19" s="12">
        <v>15592</v>
      </c>
      <c r="R19" s="12"/>
    </row>
    <row r="20" spans="2:18" x14ac:dyDescent="0.25">
      <c r="B20" s="14" t="s">
        <v>101</v>
      </c>
      <c r="C20" s="14"/>
      <c r="D20" s="14"/>
      <c r="E20" s="14">
        <f>E18+E19</f>
        <v>169559</v>
      </c>
      <c r="F20" s="14"/>
      <c r="G20" s="14"/>
      <c r="H20" s="14">
        <f t="shared" ref="H20:Q20" si="1">H19+H18</f>
        <v>0</v>
      </c>
      <c r="I20" s="14">
        <f t="shared" si="1"/>
        <v>0</v>
      </c>
      <c r="J20" s="14"/>
      <c r="K20" s="14">
        <f t="shared" si="1"/>
        <v>161782</v>
      </c>
      <c r="L20" s="14"/>
      <c r="M20" s="14"/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163756</v>
      </c>
      <c r="R20" s="12"/>
    </row>
    <row r="21" spans="2:18" x14ac:dyDescent="0.25">
      <c r="B21" s="14" t="s">
        <v>6</v>
      </c>
      <c r="C21" s="14"/>
      <c r="D21" s="14"/>
      <c r="E21" s="17">
        <f>E15-E20</f>
        <v>104956</v>
      </c>
      <c r="F21" s="17"/>
      <c r="G21" s="17"/>
      <c r="H21" s="17">
        <f t="shared" ref="H21:Q21" si="2">H15-H20</f>
        <v>0</v>
      </c>
      <c r="I21" s="17">
        <f t="shared" si="2"/>
        <v>0</v>
      </c>
      <c r="J21" s="17"/>
      <c r="K21" s="17">
        <f t="shared" si="2"/>
        <v>98392</v>
      </c>
      <c r="L21" s="17"/>
      <c r="M21" s="17"/>
      <c r="N21" s="17">
        <f t="shared" si="2"/>
        <v>0</v>
      </c>
      <c r="O21" s="17">
        <f t="shared" si="2"/>
        <v>0</v>
      </c>
      <c r="P21" s="17">
        <f t="shared" si="2"/>
        <v>0</v>
      </c>
      <c r="Q21" s="17">
        <f t="shared" si="2"/>
        <v>101839</v>
      </c>
      <c r="R21" s="12"/>
    </row>
    <row r="22" spans="2:18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2:18" x14ac:dyDescent="0.25">
      <c r="B23" s="15" t="s">
        <v>102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2:18" x14ac:dyDescent="0.25">
      <c r="B24" s="12" t="s">
        <v>7</v>
      </c>
      <c r="C24" s="12"/>
      <c r="D24" s="12"/>
      <c r="E24" s="12">
        <v>18752</v>
      </c>
      <c r="F24" s="12"/>
      <c r="G24" s="12"/>
      <c r="H24" s="12"/>
      <c r="I24" s="12"/>
      <c r="J24" s="12"/>
      <c r="K24" s="12">
        <v>16217</v>
      </c>
      <c r="L24" s="12"/>
      <c r="M24" s="12"/>
      <c r="N24" s="12"/>
      <c r="O24" s="12"/>
      <c r="P24" s="12"/>
      <c r="Q24" s="12">
        <v>14236</v>
      </c>
      <c r="R24" s="12"/>
    </row>
    <row r="25" spans="2:18" x14ac:dyDescent="0.25">
      <c r="B25" s="12" t="s">
        <v>103</v>
      </c>
      <c r="C25" s="12"/>
      <c r="D25" s="12"/>
      <c r="E25" s="12">
        <v>19916</v>
      </c>
      <c r="F25" s="12"/>
      <c r="G25" s="12"/>
      <c r="H25" s="12"/>
      <c r="I25" s="12"/>
      <c r="J25" s="12"/>
      <c r="K25" s="12">
        <v>18245</v>
      </c>
      <c r="L25" s="12"/>
      <c r="M25" s="12"/>
      <c r="N25" s="12"/>
      <c r="O25" s="12"/>
      <c r="P25" s="12"/>
      <c r="Q25" s="12">
        <v>16705</v>
      </c>
      <c r="R25" s="12"/>
    </row>
    <row r="26" spans="2:18" x14ac:dyDescent="0.25">
      <c r="B26" s="14" t="s">
        <v>104</v>
      </c>
      <c r="C26" s="14"/>
      <c r="D26" s="14"/>
      <c r="E26" s="14">
        <f>E24+E25</f>
        <v>38668</v>
      </c>
      <c r="F26" s="14"/>
      <c r="G26" s="14"/>
      <c r="H26" s="14">
        <f t="shared" ref="H26:Q26" si="3">H24+H25</f>
        <v>0</v>
      </c>
      <c r="I26" s="14">
        <f t="shared" si="3"/>
        <v>0</v>
      </c>
      <c r="J26" s="14"/>
      <c r="K26" s="14">
        <f t="shared" si="3"/>
        <v>34462</v>
      </c>
      <c r="L26" s="14"/>
      <c r="M26" s="14"/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30941</v>
      </c>
      <c r="R26" s="12"/>
    </row>
    <row r="27" spans="2:18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2:18" x14ac:dyDescent="0.25">
      <c r="B28" s="14" t="s">
        <v>10</v>
      </c>
      <c r="C28" s="14"/>
      <c r="D28" s="14"/>
      <c r="E28" s="14">
        <v>66288</v>
      </c>
      <c r="F28" s="14"/>
      <c r="G28" s="14"/>
      <c r="H28" s="14"/>
      <c r="I28" s="14"/>
      <c r="J28" s="14"/>
      <c r="K28" s="14">
        <v>63930</v>
      </c>
      <c r="L28" s="14"/>
      <c r="M28" s="14"/>
      <c r="N28" s="14"/>
      <c r="O28" s="14"/>
      <c r="P28" s="14"/>
      <c r="Q28" s="14">
        <v>70898</v>
      </c>
      <c r="R28" s="12"/>
    </row>
    <row r="29" spans="2:18" x14ac:dyDescent="0.25">
      <c r="B29" s="12" t="s">
        <v>105</v>
      </c>
      <c r="C29" s="12"/>
      <c r="D29" s="12"/>
      <c r="E29" s="12">
        <v>803</v>
      </c>
      <c r="F29" s="12"/>
      <c r="G29" s="12"/>
      <c r="H29" s="12"/>
      <c r="I29" s="12"/>
      <c r="J29" s="12"/>
      <c r="K29" s="12">
        <v>1807</v>
      </c>
      <c r="L29" s="12"/>
      <c r="M29" s="12"/>
      <c r="N29" s="12"/>
      <c r="O29" s="12"/>
      <c r="P29" s="12"/>
      <c r="Q29" s="12">
        <v>2005</v>
      </c>
      <c r="R29" s="12"/>
    </row>
    <row r="30" spans="2:18" x14ac:dyDescent="0.25">
      <c r="B30" s="14" t="s">
        <v>106</v>
      </c>
      <c r="C30" s="14"/>
      <c r="D30" s="14"/>
      <c r="E30" s="14">
        <f>E28+E29</f>
        <v>67091</v>
      </c>
      <c r="F30" s="14"/>
      <c r="G30" s="14"/>
      <c r="H30" s="14"/>
      <c r="I30" s="14"/>
      <c r="J30" s="14"/>
      <c r="K30" s="14" t="s">
        <v>107</v>
      </c>
      <c r="L30" s="14"/>
      <c r="M30" s="14"/>
      <c r="N30" s="14"/>
      <c r="O30" s="14"/>
      <c r="P30" s="14"/>
      <c r="Q30" s="14" t="s">
        <v>108</v>
      </c>
      <c r="R30" s="12"/>
    </row>
    <row r="31" spans="2:18" x14ac:dyDescent="0.25">
      <c r="B31" s="12" t="s">
        <v>13</v>
      </c>
      <c r="C31" s="12"/>
      <c r="D31" s="12"/>
      <c r="E31" s="12">
        <v>9680</v>
      </c>
      <c r="F31" s="12"/>
      <c r="G31" s="12"/>
      <c r="H31" s="12"/>
      <c r="I31" s="12"/>
      <c r="J31" s="12"/>
      <c r="K31" s="12">
        <v>10481</v>
      </c>
      <c r="L31" s="12"/>
      <c r="M31" s="12"/>
      <c r="N31" s="12"/>
      <c r="O31" s="12"/>
      <c r="P31" s="12"/>
      <c r="Q31" s="12">
        <v>13372</v>
      </c>
      <c r="R31" s="12"/>
    </row>
    <row r="32" spans="2:18" x14ac:dyDescent="0.25">
      <c r="B32" s="14" t="s">
        <v>14</v>
      </c>
      <c r="C32" s="14"/>
      <c r="D32" s="14"/>
      <c r="E32" s="17">
        <f>E21-E26+E29-E31</f>
        <v>57411</v>
      </c>
      <c r="F32" s="17"/>
      <c r="G32" s="17"/>
      <c r="H32" s="17">
        <f t="shared" ref="H32:Q32" si="4">H21-H26+H29-H31</f>
        <v>0</v>
      </c>
      <c r="I32" s="17">
        <f t="shared" si="4"/>
        <v>0</v>
      </c>
      <c r="J32" s="17"/>
      <c r="K32" s="17">
        <f t="shared" si="4"/>
        <v>55256</v>
      </c>
      <c r="L32" s="17"/>
      <c r="M32" s="17"/>
      <c r="N32" s="17">
        <f t="shared" si="4"/>
        <v>0</v>
      </c>
      <c r="O32" s="17">
        <f t="shared" si="4"/>
        <v>0</v>
      </c>
      <c r="P32" s="17">
        <f t="shared" si="4"/>
        <v>0</v>
      </c>
      <c r="Q32" s="17">
        <f t="shared" si="4"/>
        <v>59531</v>
      </c>
      <c r="R32" s="12"/>
    </row>
    <row r="33" spans="2:18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2:18" x14ac:dyDescent="0.25">
      <c r="B34" s="12" t="s">
        <v>15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2:18" x14ac:dyDescent="0.25">
      <c r="B35" s="12" t="s">
        <v>16</v>
      </c>
      <c r="C35" s="12"/>
      <c r="D35" s="12"/>
      <c r="E35" s="12" t="s">
        <v>97</v>
      </c>
      <c r="F35" s="12" t="s">
        <v>109</v>
      </c>
      <c r="G35" s="12"/>
      <c r="H35" s="12"/>
      <c r="I35" s="12"/>
      <c r="J35" s="12"/>
      <c r="K35" s="12" t="s">
        <v>97</v>
      </c>
      <c r="L35" s="12" t="s">
        <v>110</v>
      </c>
      <c r="M35" s="12"/>
      <c r="N35" s="12"/>
      <c r="O35" s="12"/>
      <c r="P35" s="12"/>
      <c r="Q35" s="12" t="s">
        <v>97</v>
      </c>
      <c r="R35" s="12" t="s">
        <v>111</v>
      </c>
    </row>
    <row r="36" spans="2:18" x14ac:dyDescent="0.25">
      <c r="B36" s="12" t="s">
        <v>17</v>
      </c>
      <c r="C36" s="12"/>
      <c r="D36" s="12"/>
      <c r="E36" s="12" t="s">
        <v>97</v>
      </c>
      <c r="F36" s="12" t="s">
        <v>112</v>
      </c>
      <c r="G36" s="12"/>
      <c r="H36" s="12"/>
      <c r="I36" s="12"/>
      <c r="J36" s="12"/>
      <c r="K36" s="12" t="s">
        <v>97</v>
      </c>
      <c r="L36" s="12" t="s">
        <v>113</v>
      </c>
      <c r="M36" s="12"/>
      <c r="N36" s="12"/>
      <c r="O36" s="12"/>
      <c r="P36" s="12"/>
      <c r="Q36" s="12" t="s">
        <v>97</v>
      </c>
      <c r="R36" s="12" t="s">
        <v>114</v>
      </c>
    </row>
    <row r="37" spans="2:18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x14ac:dyDescent="0.25">
      <c r="B38" s="12" t="s">
        <v>115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2:18" x14ac:dyDescent="0.25">
      <c r="B39" s="12" t="s">
        <v>16</v>
      </c>
      <c r="C39" s="12"/>
      <c r="D39" s="12"/>
      <c r="E39" s="12" t="s">
        <v>116</v>
      </c>
      <c r="F39" s="12"/>
      <c r="G39" s="12"/>
      <c r="H39" s="12"/>
      <c r="I39" s="12"/>
      <c r="J39" s="12"/>
      <c r="K39" s="12" t="s">
        <v>117</v>
      </c>
      <c r="L39" s="12"/>
      <c r="M39" s="12"/>
      <c r="N39" s="12"/>
      <c r="O39" s="12"/>
      <c r="P39" s="12"/>
      <c r="Q39" s="12" t="s">
        <v>118</v>
      </c>
      <c r="R39" s="12"/>
    </row>
    <row r="40" spans="2:18" x14ac:dyDescent="0.25">
      <c r="B40" s="12" t="s">
        <v>17</v>
      </c>
      <c r="C40" s="12"/>
      <c r="D40" s="12"/>
      <c r="E40" s="12" t="s">
        <v>119</v>
      </c>
      <c r="F40" s="12"/>
      <c r="G40" s="12"/>
      <c r="H40" s="12"/>
      <c r="I40" s="12"/>
      <c r="J40" s="12"/>
      <c r="K40" s="12" t="s">
        <v>120</v>
      </c>
      <c r="L40" s="12"/>
      <c r="M40" s="12"/>
      <c r="N40" s="12"/>
      <c r="O40" s="12"/>
      <c r="P40" s="12"/>
      <c r="Q40" s="12" t="s">
        <v>121</v>
      </c>
      <c r="R40" s="12"/>
    </row>
    <row r="44" spans="2:18" x14ac:dyDescent="0.25">
      <c r="B44" s="12"/>
      <c r="C44" s="12"/>
      <c r="D44" s="12"/>
    </row>
    <row r="45" spans="2:18" x14ac:dyDescent="0.25">
      <c r="B45" s="1" t="s">
        <v>90</v>
      </c>
      <c r="C45" s="2" t="s">
        <v>124</v>
      </c>
      <c r="D45" s="12"/>
    </row>
    <row r="46" spans="2:18" x14ac:dyDescent="0.25">
      <c r="B46" s="3" t="s">
        <v>125</v>
      </c>
      <c r="C46" s="4" t="s">
        <v>124</v>
      </c>
      <c r="D46" s="12"/>
    </row>
    <row r="47" spans="2:18" x14ac:dyDescent="0.25">
      <c r="B47" s="30" t="s">
        <v>126</v>
      </c>
      <c r="C47" s="31" t="s">
        <v>124</v>
      </c>
      <c r="D47" s="12"/>
    </row>
    <row r="48" spans="2:18" x14ac:dyDescent="0.25">
      <c r="B48" s="12"/>
      <c r="C48" s="12" t="s">
        <v>124</v>
      </c>
      <c r="D48" s="12"/>
    </row>
    <row r="49" spans="2:4" x14ac:dyDescent="0.25">
      <c r="B49" s="12"/>
      <c r="C49" s="12"/>
      <c r="D49" s="12"/>
    </row>
    <row r="50" spans="2:4" x14ac:dyDescent="0.25">
      <c r="B50" s="12" t="s">
        <v>124</v>
      </c>
      <c r="C50" s="14" t="s">
        <v>92</v>
      </c>
      <c r="D50" s="14" t="s">
        <v>93</v>
      </c>
    </row>
    <row r="51" spans="2:4" x14ac:dyDescent="0.25">
      <c r="B51" s="12" t="s">
        <v>124</v>
      </c>
      <c r="C51" s="14">
        <v>2020</v>
      </c>
      <c r="D51" s="14">
        <v>2019</v>
      </c>
    </row>
    <row r="52" spans="2:4" x14ac:dyDescent="0.25">
      <c r="B52" s="2" t="s">
        <v>127</v>
      </c>
      <c r="C52" s="12"/>
      <c r="D52" s="12"/>
    </row>
    <row r="53" spans="2:4" x14ac:dyDescent="0.25">
      <c r="B53" s="2" t="s">
        <v>21</v>
      </c>
      <c r="C53" s="12"/>
      <c r="D53" s="12"/>
    </row>
    <row r="54" spans="2:4" x14ac:dyDescent="0.25">
      <c r="B54" s="12" t="s">
        <v>22</v>
      </c>
      <c r="C54" s="12">
        <v>38016</v>
      </c>
      <c r="D54" s="12">
        <v>48844</v>
      </c>
    </row>
    <row r="55" spans="2:4" x14ac:dyDescent="0.25">
      <c r="B55" s="12" t="s">
        <v>128</v>
      </c>
      <c r="C55" s="12">
        <v>52927</v>
      </c>
      <c r="D55" s="12">
        <v>51713</v>
      </c>
    </row>
    <row r="56" spans="2:4" x14ac:dyDescent="0.25">
      <c r="B56" s="12" t="s">
        <v>129</v>
      </c>
      <c r="C56" s="12">
        <v>16120</v>
      </c>
      <c r="D56" s="12">
        <v>22926</v>
      </c>
    </row>
    <row r="57" spans="2:4" x14ac:dyDescent="0.25">
      <c r="B57" s="12" t="s">
        <v>26</v>
      </c>
      <c r="C57" s="12">
        <v>4061</v>
      </c>
      <c r="D57" s="12">
        <v>4106</v>
      </c>
    </row>
    <row r="58" spans="2:4" x14ac:dyDescent="0.25">
      <c r="B58" s="12" t="s">
        <v>130</v>
      </c>
      <c r="C58" s="12">
        <v>21325</v>
      </c>
      <c r="D58" s="12">
        <v>22878</v>
      </c>
    </row>
    <row r="59" spans="2:4" x14ac:dyDescent="0.25">
      <c r="B59" s="12" t="s">
        <v>27</v>
      </c>
      <c r="C59" s="12">
        <v>11264</v>
      </c>
      <c r="D59" s="12">
        <v>12352</v>
      </c>
    </row>
    <row r="60" spans="2:4" x14ac:dyDescent="0.25">
      <c r="B60" s="14" t="s">
        <v>28</v>
      </c>
      <c r="C60" s="14">
        <f>C54+C55+C56+C57+C58+C59</f>
        <v>143713</v>
      </c>
      <c r="D60" s="14">
        <f>D54+D55+D56+D57+D58+D59</f>
        <v>162819</v>
      </c>
    </row>
    <row r="61" spans="2:4" x14ac:dyDescent="0.25">
      <c r="B61" s="12"/>
      <c r="C61" s="12"/>
      <c r="D61" s="12"/>
    </row>
    <row r="62" spans="2:4" x14ac:dyDescent="0.25">
      <c r="B62" s="2" t="s">
        <v>131</v>
      </c>
      <c r="C62" s="12"/>
      <c r="D62" s="12"/>
    </row>
    <row r="63" spans="2:4" x14ac:dyDescent="0.25">
      <c r="B63" s="12" t="s">
        <v>128</v>
      </c>
      <c r="C63" s="12">
        <v>100887</v>
      </c>
      <c r="D63" s="12">
        <v>105341</v>
      </c>
    </row>
    <row r="64" spans="2:4" x14ac:dyDescent="0.25">
      <c r="B64" s="12" t="s">
        <v>132</v>
      </c>
      <c r="C64" s="12">
        <v>36766</v>
      </c>
      <c r="D64" s="12">
        <v>37378</v>
      </c>
    </row>
    <row r="65" spans="2:4" x14ac:dyDescent="0.25">
      <c r="B65" s="12" t="s">
        <v>133</v>
      </c>
      <c r="C65" s="12">
        <v>42522</v>
      </c>
      <c r="D65" s="12">
        <v>32978</v>
      </c>
    </row>
    <row r="66" spans="2:4" x14ac:dyDescent="0.25">
      <c r="B66" s="12" t="s">
        <v>134</v>
      </c>
      <c r="C66" s="12">
        <v>180175</v>
      </c>
      <c r="D66" s="12">
        <v>175697</v>
      </c>
    </row>
    <row r="67" spans="2:4" x14ac:dyDescent="0.25">
      <c r="B67" s="14" t="s">
        <v>35</v>
      </c>
      <c r="C67" s="14">
        <f>C63+C64+C65+C66</f>
        <v>360350</v>
      </c>
      <c r="D67" s="14">
        <f>D63+D64+D65+D66</f>
        <v>351394</v>
      </c>
    </row>
    <row r="68" spans="2:4" x14ac:dyDescent="0.25">
      <c r="B68" s="12"/>
      <c r="C68" s="12"/>
      <c r="D68" s="12"/>
    </row>
    <row r="69" spans="2:4" x14ac:dyDescent="0.25">
      <c r="B69" s="2" t="s">
        <v>135</v>
      </c>
      <c r="C69" s="12"/>
      <c r="D69" s="12"/>
    </row>
    <row r="70" spans="2:4" x14ac:dyDescent="0.25">
      <c r="B70" s="14" t="s">
        <v>36</v>
      </c>
      <c r="C70" s="12"/>
      <c r="D70" s="12"/>
    </row>
    <row r="71" spans="2:4" x14ac:dyDescent="0.25">
      <c r="B71" s="12" t="s">
        <v>37</v>
      </c>
      <c r="C71" s="12">
        <v>42296</v>
      </c>
      <c r="D71" s="12">
        <v>46236</v>
      </c>
    </row>
    <row r="72" spans="2:4" x14ac:dyDescent="0.25">
      <c r="B72" s="12" t="s">
        <v>42</v>
      </c>
      <c r="C72" s="12">
        <v>42684</v>
      </c>
      <c r="D72" s="12">
        <v>37720</v>
      </c>
    </row>
    <row r="73" spans="2:4" x14ac:dyDescent="0.25">
      <c r="B73" s="12" t="s">
        <v>136</v>
      </c>
      <c r="C73" s="12">
        <v>6643</v>
      </c>
      <c r="D73" s="12">
        <v>5522</v>
      </c>
    </row>
    <row r="74" spans="2:4" x14ac:dyDescent="0.25">
      <c r="B74" s="12" t="s">
        <v>137</v>
      </c>
      <c r="C74" s="12">
        <v>4996</v>
      </c>
      <c r="D74" s="12">
        <v>5980</v>
      </c>
    </row>
    <row r="75" spans="2:4" x14ac:dyDescent="0.25">
      <c r="B75" s="12" t="s">
        <v>138</v>
      </c>
      <c r="C75" s="12">
        <v>8773</v>
      </c>
      <c r="D75" s="12">
        <v>10260</v>
      </c>
    </row>
    <row r="76" spans="2:4" x14ac:dyDescent="0.25">
      <c r="B76" s="14" t="s">
        <v>43</v>
      </c>
      <c r="C76" s="14">
        <f>C71+C72+C73+C74+C75</f>
        <v>105392</v>
      </c>
      <c r="D76" s="14">
        <f>D71+D72+D73+D74+D75</f>
        <v>105718</v>
      </c>
    </row>
    <row r="77" spans="2:4" x14ac:dyDescent="0.25">
      <c r="B77" s="12"/>
      <c r="C77" s="12"/>
      <c r="D77" s="12"/>
    </row>
    <row r="78" spans="2:4" x14ac:dyDescent="0.25">
      <c r="B78" s="14" t="s">
        <v>139</v>
      </c>
      <c r="C78" s="12"/>
      <c r="D78" s="12"/>
    </row>
    <row r="79" spans="2:4" x14ac:dyDescent="0.25">
      <c r="B79" s="12" t="s">
        <v>138</v>
      </c>
      <c r="C79" s="12">
        <v>98667</v>
      </c>
      <c r="D79" s="12">
        <v>91807</v>
      </c>
    </row>
    <row r="80" spans="2:4" x14ac:dyDescent="0.25">
      <c r="B80" s="12" t="s">
        <v>140</v>
      </c>
      <c r="C80" s="12">
        <v>54490</v>
      </c>
      <c r="D80" s="12">
        <v>50503</v>
      </c>
    </row>
    <row r="81" spans="2:4" x14ac:dyDescent="0.25">
      <c r="B81" s="12" t="s">
        <v>141</v>
      </c>
      <c r="C81" s="12">
        <v>153157</v>
      </c>
      <c r="D81" s="12">
        <v>142310</v>
      </c>
    </row>
    <row r="82" spans="2:4" x14ac:dyDescent="0.25">
      <c r="B82" s="14" t="s">
        <v>50</v>
      </c>
      <c r="C82" s="14">
        <f>C79+C80+C81</f>
        <v>306314</v>
      </c>
      <c r="D82" s="14">
        <f>D79+D80+D81</f>
        <v>284620</v>
      </c>
    </row>
    <row r="83" spans="2:4" x14ac:dyDescent="0.25">
      <c r="B83" s="12"/>
      <c r="C83" s="12"/>
      <c r="D83" s="12"/>
    </row>
    <row r="84" spans="2:4" x14ac:dyDescent="0.25">
      <c r="B84" s="12" t="s">
        <v>51</v>
      </c>
      <c r="C84" s="12"/>
      <c r="D84" s="12"/>
    </row>
    <row r="85" spans="2:4" x14ac:dyDescent="0.25">
      <c r="B85" s="12"/>
      <c r="C85" s="12"/>
      <c r="D85" s="12"/>
    </row>
    <row r="86" spans="2:4" x14ac:dyDescent="0.25">
      <c r="B86" s="12" t="s">
        <v>142</v>
      </c>
      <c r="C86" s="12"/>
      <c r="D86" s="12"/>
    </row>
    <row r="87" spans="2:4" x14ac:dyDescent="0.25">
      <c r="B87" s="18"/>
      <c r="C87" s="12"/>
      <c r="D87" s="12"/>
    </row>
    <row r="88" spans="2:4" x14ac:dyDescent="0.25">
      <c r="B88" s="18"/>
      <c r="C88" s="12"/>
      <c r="D88" s="12"/>
    </row>
    <row r="89" spans="2:4" x14ac:dyDescent="0.25">
      <c r="B89" s="12" t="s">
        <v>146</v>
      </c>
      <c r="C89" s="12">
        <v>50779</v>
      </c>
      <c r="D89" s="12">
        <v>45174</v>
      </c>
    </row>
    <row r="90" spans="2:4" x14ac:dyDescent="0.25">
      <c r="B90" s="12" t="s">
        <v>54</v>
      </c>
      <c r="C90" s="12">
        <v>14966</v>
      </c>
      <c r="D90" s="12">
        <v>45898</v>
      </c>
    </row>
    <row r="91" spans="2:4" x14ac:dyDescent="0.25">
      <c r="B91" s="12" t="s">
        <v>143</v>
      </c>
      <c r="C91" s="12">
        <v>-406</v>
      </c>
      <c r="D91" s="12">
        <v>-584</v>
      </c>
    </row>
    <row r="92" spans="2:4" x14ac:dyDescent="0.25">
      <c r="B92" s="12" t="s">
        <v>144</v>
      </c>
      <c r="C92" s="12">
        <v>65339</v>
      </c>
      <c r="D92" s="12">
        <v>90488</v>
      </c>
    </row>
    <row r="93" spans="2:4" x14ac:dyDescent="0.25">
      <c r="B93" s="12" t="s">
        <v>145</v>
      </c>
      <c r="C93" s="12">
        <v>323888</v>
      </c>
      <c r="D93" s="12">
        <v>338516</v>
      </c>
    </row>
    <row r="98" spans="2:5" x14ac:dyDescent="0.25">
      <c r="B98" s="4" t="s">
        <v>90</v>
      </c>
      <c r="C98" s="5"/>
      <c r="D98" s="5"/>
      <c r="E98" s="5"/>
    </row>
    <row r="99" spans="2:5" x14ac:dyDescent="0.25">
      <c r="B99" s="4" t="s">
        <v>147</v>
      </c>
      <c r="C99" s="5"/>
      <c r="D99" s="5"/>
      <c r="E99" s="5"/>
    </row>
    <row r="100" spans="2:5" x14ac:dyDescent="0.25">
      <c r="B100" s="4" t="s">
        <v>148</v>
      </c>
      <c r="C100" s="5"/>
      <c r="D100" s="5"/>
      <c r="E100" s="5"/>
    </row>
    <row r="101" spans="2:5" x14ac:dyDescent="0.25">
      <c r="B101" s="5" t="s">
        <v>124</v>
      </c>
      <c r="C101" s="6" t="s">
        <v>124</v>
      </c>
      <c r="D101" s="6" t="s">
        <v>91</v>
      </c>
      <c r="E101" s="6"/>
    </row>
    <row r="102" spans="2:5" x14ac:dyDescent="0.25">
      <c r="B102" s="5" t="s">
        <v>124</v>
      </c>
      <c r="C102" s="6" t="s">
        <v>92</v>
      </c>
      <c r="D102" s="6" t="s">
        <v>93</v>
      </c>
      <c r="E102" s="6" t="s">
        <v>94</v>
      </c>
    </row>
    <row r="103" spans="2:5" x14ac:dyDescent="0.25">
      <c r="B103" s="5" t="s">
        <v>124</v>
      </c>
      <c r="C103" s="4">
        <v>2020</v>
      </c>
      <c r="D103" s="4">
        <v>2019</v>
      </c>
      <c r="E103" s="4">
        <v>2018</v>
      </c>
    </row>
    <row r="104" spans="2:5" x14ac:dyDescent="0.25">
      <c r="B104" s="5" t="s">
        <v>149</v>
      </c>
      <c r="C104" s="5"/>
      <c r="D104" s="5"/>
      <c r="E104" s="5"/>
    </row>
    <row r="105" spans="2:5" x14ac:dyDescent="0.25">
      <c r="B105" s="5" t="s">
        <v>150</v>
      </c>
      <c r="C105" s="7">
        <v>50224</v>
      </c>
      <c r="D105" s="7">
        <v>25913</v>
      </c>
      <c r="E105" s="7">
        <v>20289</v>
      </c>
    </row>
    <row r="106" spans="2:5" x14ac:dyDescent="0.25">
      <c r="B106" s="6" t="s">
        <v>151</v>
      </c>
      <c r="C106" s="5"/>
      <c r="D106" s="5"/>
      <c r="E106" s="5"/>
    </row>
    <row r="107" spans="2:5" x14ac:dyDescent="0.25">
      <c r="B107" s="5" t="s">
        <v>14</v>
      </c>
      <c r="C107" s="8">
        <v>57411</v>
      </c>
      <c r="D107" s="8">
        <v>55256</v>
      </c>
      <c r="E107" s="8">
        <v>59531</v>
      </c>
    </row>
    <row r="108" spans="2:5" x14ac:dyDescent="0.25">
      <c r="B108" s="5" t="s">
        <v>152</v>
      </c>
      <c r="C108" s="5"/>
      <c r="D108" s="5"/>
      <c r="E108" s="5"/>
    </row>
    <row r="109" spans="2:5" x14ac:dyDescent="0.25">
      <c r="B109" s="6" t="s">
        <v>153</v>
      </c>
      <c r="C109" s="5"/>
      <c r="D109" s="5"/>
      <c r="E109" s="5"/>
    </row>
    <row r="110" spans="2:5" x14ac:dyDescent="0.25">
      <c r="B110" s="5" t="s">
        <v>154</v>
      </c>
      <c r="C110" s="8">
        <v>11056</v>
      </c>
      <c r="D110" s="8">
        <v>12547</v>
      </c>
      <c r="E110" s="8">
        <v>10903</v>
      </c>
    </row>
    <row r="111" spans="2:5" x14ac:dyDescent="0.25">
      <c r="B111" s="5" t="s">
        <v>155</v>
      </c>
      <c r="C111" s="8">
        <v>6829</v>
      </c>
      <c r="D111" s="8">
        <v>6068</v>
      </c>
      <c r="E111" s="8">
        <v>5340</v>
      </c>
    </row>
    <row r="112" spans="2:5" x14ac:dyDescent="0.25">
      <c r="B112" s="5" t="s">
        <v>156</v>
      </c>
      <c r="C112" s="8">
        <v>-215</v>
      </c>
      <c r="D112" s="8">
        <v>-340</v>
      </c>
      <c r="E112" s="8">
        <v>-32590</v>
      </c>
    </row>
    <row r="113" spans="2:5" x14ac:dyDescent="0.25">
      <c r="B113" s="5" t="s">
        <v>157</v>
      </c>
      <c r="C113" s="8">
        <v>-97</v>
      </c>
      <c r="D113" s="8">
        <v>-652</v>
      </c>
      <c r="E113" s="8">
        <v>-444</v>
      </c>
    </row>
    <row r="114" spans="2:5" x14ac:dyDescent="0.25">
      <c r="B114" s="5" t="s">
        <v>64</v>
      </c>
      <c r="C114" s="5"/>
      <c r="D114" s="5"/>
      <c r="E114" s="5"/>
    </row>
    <row r="115" spans="2:5" x14ac:dyDescent="0.25">
      <c r="B115" s="5" t="s">
        <v>129</v>
      </c>
      <c r="C115" s="8">
        <v>6917</v>
      </c>
      <c r="D115" s="8">
        <v>245</v>
      </c>
      <c r="E115" s="8">
        <v>-5322</v>
      </c>
    </row>
    <row r="116" spans="2:5" x14ac:dyDescent="0.25">
      <c r="B116" s="5" t="s">
        <v>26</v>
      </c>
      <c r="C116" s="8">
        <v>-127</v>
      </c>
      <c r="D116" s="8">
        <v>-289</v>
      </c>
      <c r="E116" s="8">
        <v>828</v>
      </c>
    </row>
    <row r="117" spans="2:5" x14ac:dyDescent="0.25">
      <c r="B117" s="5" t="s">
        <v>130</v>
      </c>
      <c r="C117" s="8">
        <v>1553</v>
      </c>
      <c r="D117" s="8">
        <v>2931</v>
      </c>
      <c r="E117" s="8">
        <v>-8010</v>
      </c>
    </row>
    <row r="118" spans="2:5" x14ac:dyDescent="0.25">
      <c r="B118" s="5" t="s">
        <v>158</v>
      </c>
      <c r="C118" s="8">
        <v>-9588</v>
      </c>
      <c r="D118" s="8">
        <v>873</v>
      </c>
      <c r="E118" s="8">
        <v>-423</v>
      </c>
    </row>
    <row r="119" spans="2:5" x14ac:dyDescent="0.25">
      <c r="B119" s="5" t="s">
        <v>37</v>
      </c>
      <c r="C119" s="8">
        <v>-4062</v>
      </c>
      <c r="D119" s="8">
        <v>-1923</v>
      </c>
      <c r="E119" s="8">
        <v>9175</v>
      </c>
    </row>
    <row r="120" spans="2:5" x14ac:dyDescent="0.25">
      <c r="B120" s="5" t="s">
        <v>136</v>
      </c>
      <c r="C120" s="8">
        <v>2081</v>
      </c>
      <c r="D120" s="8">
        <v>-625</v>
      </c>
      <c r="E120" s="8">
        <v>-3</v>
      </c>
    </row>
    <row r="121" spans="2:5" x14ac:dyDescent="0.25">
      <c r="B121" s="5" t="s">
        <v>159</v>
      </c>
      <c r="C121" s="8">
        <v>8916</v>
      </c>
      <c r="D121" s="8">
        <v>-4700</v>
      </c>
      <c r="E121" s="8">
        <v>38449</v>
      </c>
    </row>
    <row r="122" spans="2:5" x14ac:dyDescent="0.25">
      <c r="B122" s="6" t="s">
        <v>160</v>
      </c>
      <c r="C122" s="9">
        <f>C107+C110+C111+C112+C113+C115+C116+C117+C118+C119+C120+C121</f>
        <v>80674</v>
      </c>
      <c r="D122" s="9">
        <f t="shared" ref="D122:E122" si="5">D107+D110+D111+D112+D113+D115+D116+D117+D118+D119+D120+D121</f>
        <v>69391</v>
      </c>
      <c r="E122" s="9">
        <f t="shared" si="5"/>
        <v>77434</v>
      </c>
    </row>
    <row r="123" spans="2:5" x14ac:dyDescent="0.25">
      <c r="B123" s="6" t="s">
        <v>161</v>
      </c>
      <c r="C123" s="8"/>
      <c r="D123" s="5"/>
      <c r="E123" s="5"/>
    </row>
    <row r="124" spans="2:5" x14ac:dyDescent="0.25">
      <c r="B124" s="5" t="s">
        <v>162</v>
      </c>
      <c r="C124" s="8">
        <v>-114938</v>
      </c>
      <c r="D124" s="8">
        <v>-39630</v>
      </c>
      <c r="E124" s="8">
        <v>-71356</v>
      </c>
    </row>
    <row r="125" spans="2:5" x14ac:dyDescent="0.25">
      <c r="B125" s="5" t="s">
        <v>163</v>
      </c>
      <c r="C125" s="8">
        <v>69918</v>
      </c>
      <c r="D125" s="8">
        <v>40102</v>
      </c>
      <c r="E125" s="8">
        <v>55881</v>
      </c>
    </row>
    <row r="126" spans="2:5" x14ac:dyDescent="0.25">
      <c r="B126" s="5" t="s">
        <v>164</v>
      </c>
      <c r="C126" s="8">
        <v>50473</v>
      </c>
      <c r="D126" s="8">
        <v>56988</v>
      </c>
      <c r="E126" s="8">
        <v>47838</v>
      </c>
    </row>
    <row r="127" spans="2:5" x14ac:dyDescent="0.25">
      <c r="B127" s="5" t="s">
        <v>165</v>
      </c>
      <c r="C127" s="8">
        <v>-7309</v>
      </c>
      <c r="D127" s="8">
        <v>-10495</v>
      </c>
      <c r="E127" s="8">
        <v>-13313</v>
      </c>
    </row>
    <row r="128" spans="2:5" x14ac:dyDescent="0.25">
      <c r="B128" s="5" t="s">
        <v>166</v>
      </c>
      <c r="C128" s="5"/>
      <c r="D128" s="5"/>
      <c r="E128" s="5"/>
    </row>
    <row r="129" spans="2:5" x14ac:dyDescent="0.25">
      <c r="B129" s="5" t="s">
        <v>167</v>
      </c>
      <c r="C129" s="8">
        <v>-1524</v>
      </c>
      <c r="D129" s="8">
        <v>-624</v>
      </c>
      <c r="E129" s="8">
        <v>-721</v>
      </c>
    </row>
    <row r="130" spans="2:5" x14ac:dyDescent="0.25">
      <c r="B130" s="5" t="s">
        <v>168</v>
      </c>
      <c r="C130" s="8">
        <v>-210</v>
      </c>
      <c r="D130" s="8">
        <v>-1001</v>
      </c>
      <c r="E130" s="8">
        <v>-1871</v>
      </c>
    </row>
    <row r="131" spans="2:5" x14ac:dyDescent="0.25">
      <c r="B131" s="5" t="s">
        <v>169</v>
      </c>
      <c r="C131" s="8">
        <v>92</v>
      </c>
      <c r="D131" s="8">
        <v>1634</v>
      </c>
      <c r="E131" s="8">
        <v>353</v>
      </c>
    </row>
    <row r="132" spans="2:5" x14ac:dyDescent="0.25">
      <c r="B132" s="5" t="s">
        <v>157</v>
      </c>
      <c r="C132" s="8">
        <v>-791</v>
      </c>
      <c r="D132" s="8">
        <v>-1078</v>
      </c>
      <c r="E132" s="8">
        <v>-745</v>
      </c>
    </row>
    <row r="133" spans="2:5" x14ac:dyDescent="0.25">
      <c r="B133" s="6" t="s">
        <v>170</v>
      </c>
      <c r="C133" s="9">
        <f>C124+C125+C126+C127+C129+C130+C131+C132</f>
        <v>-4289</v>
      </c>
      <c r="D133" s="9">
        <f t="shared" ref="D133:E133" si="6">D124+D125+D126+D127+D129+D130+D131+D132</f>
        <v>45896</v>
      </c>
      <c r="E133" s="9">
        <f t="shared" si="6"/>
        <v>16066</v>
      </c>
    </row>
    <row r="134" spans="2:5" x14ac:dyDescent="0.25">
      <c r="B134" s="6" t="s">
        <v>171</v>
      </c>
      <c r="C134" s="5"/>
      <c r="D134" s="5"/>
      <c r="E134" s="5"/>
    </row>
    <row r="135" spans="2:5" x14ac:dyDescent="0.25">
      <c r="B135" s="5" t="s">
        <v>172</v>
      </c>
      <c r="C135" s="8">
        <v>880</v>
      </c>
      <c r="D135" s="8">
        <v>781</v>
      </c>
      <c r="E135" s="8">
        <v>669</v>
      </c>
    </row>
    <row r="136" spans="2:5" x14ac:dyDescent="0.25">
      <c r="B136" s="5" t="s">
        <v>173</v>
      </c>
      <c r="C136" s="5"/>
      <c r="D136" s="5"/>
      <c r="E136" s="5"/>
    </row>
    <row r="137" spans="2:5" x14ac:dyDescent="0.25">
      <c r="B137" s="5" t="s">
        <v>174</v>
      </c>
      <c r="C137" s="8">
        <v>-3634</v>
      </c>
      <c r="D137" s="8">
        <v>-2817</v>
      </c>
      <c r="E137" s="8">
        <v>-2527</v>
      </c>
    </row>
    <row r="138" spans="2:5" x14ac:dyDescent="0.25">
      <c r="B138" s="5" t="s">
        <v>175</v>
      </c>
      <c r="C138" s="8">
        <v>-14081</v>
      </c>
      <c r="D138" s="8">
        <v>-14119</v>
      </c>
      <c r="E138" s="8">
        <v>-13712</v>
      </c>
    </row>
    <row r="139" spans="2:5" x14ac:dyDescent="0.25">
      <c r="B139" s="5" t="s">
        <v>176</v>
      </c>
      <c r="C139" s="8">
        <v>-72358</v>
      </c>
      <c r="D139" s="8">
        <v>-66897</v>
      </c>
      <c r="E139" s="8">
        <v>-72738</v>
      </c>
    </row>
    <row r="140" spans="2:5" x14ac:dyDescent="0.25">
      <c r="B140" s="5" t="s">
        <v>177</v>
      </c>
      <c r="C140" s="8">
        <v>16091</v>
      </c>
      <c r="D140" s="8">
        <v>6963</v>
      </c>
      <c r="E140" s="8">
        <v>6969</v>
      </c>
    </row>
    <row r="141" spans="2:5" x14ac:dyDescent="0.25">
      <c r="B141" s="5" t="s">
        <v>178</v>
      </c>
      <c r="C141" s="8">
        <v>-12629</v>
      </c>
      <c r="D141" s="8">
        <v>-8805</v>
      </c>
      <c r="E141" s="8">
        <v>-6500</v>
      </c>
    </row>
    <row r="142" spans="2:5" x14ac:dyDescent="0.25">
      <c r="B142" s="5" t="s">
        <v>179</v>
      </c>
      <c r="C142" s="8">
        <v>-963</v>
      </c>
      <c r="D142" s="8">
        <v>-5977</v>
      </c>
      <c r="E142" s="8">
        <v>-37</v>
      </c>
    </row>
    <row r="143" spans="2:5" x14ac:dyDescent="0.25">
      <c r="B143" s="5" t="s">
        <v>157</v>
      </c>
      <c r="C143" s="8">
        <v>-126</v>
      </c>
      <c r="D143" s="8">
        <v>-105</v>
      </c>
      <c r="E143" s="10">
        <v>0</v>
      </c>
    </row>
    <row r="144" spans="2:5" x14ac:dyDescent="0.25">
      <c r="B144" s="6" t="s">
        <v>180</v>
      </c>
      <c r="C144" s="11">
        <f>C135+C137+C138+C139+C140+C141+C142+C143</f>
        <v>-86820</v>
      </c>
      <c r="D144" s="11">
        <f t="shared" ref="D144:E144" si="7">D135+D137+D138+D139+D140+D141+D142+D143</f>
        <v>-90976</v>
      </c>
      <c r="E144" s="11">
        <f t="shared" si="7"/>
        <v>-87876</v>
      </c>
    </row>
    <row r="145" spans="1:18" x14ac:dyDescent="0.25">
      <c r="B145" s="5" t="s">
        <v>181</v>
      </c>
      <c r="C145" s="5"/>
      <c r="D145" s="5"/>
      <c r="E145" s="5"/>
    </row>
    <row r="146" spans="1:18" x14ac:dyDescent="0.25">
      <c r="B146" s="5" t="s">
        <v>182</v>
      </c>
      <c r="C146" s="8">
        <v>-10435</v>
      </c>
      <c r="D146" s="8">
        <v>24311</v>
      </c>
      <c r="E146" s="8">
        <v>5624</v>
      </c>
    </row>
    <row r="147" spans="1:18" x14ac:dyDescent="0.25">
      <c r="B147" s="5" t="s">
        <v>183</v>
      </c>
      <c r="C147" s="5"/>
      <c r="D147" s="5"/>
      <c r="E147" s="5"/>
    </row>
    <row r="148" spans="1:18" x14ac:dyDescent="0.25">
      <c r="B148" s="5" t="s">
        <v>150</v>
      </c>
      <c r="C148" s="7">
        <v>39789</v>
      </c>
      <c r="D148" s="7">
        <v>50224</v>
      </c>
      <c r="E148" s="7">
        <v>25913</v>
      </c>
    </row>
    <row r="149" spans="1:18" x14ac:dyDescent="0.25">
      <c r="B149" s="5" t="s">
        <v>184</v>
      </c>
      <c r="C149" s="5"/>
      <c r="D149" s="5"/>
      <c r="E149" s="5"/>
    </row>
    <row r="150" spans="1:18" x14ac:dyDescent="0.25">
      <c r="B150" s="5" t="s">
        <v>185</v>
      </c>
      <c r="C150" s="7">
        <v>9501</v>
      </c>
      <c r="D150" s="7">
        <v>15263</v>
      </c>
      <c r="E150" s="7">
        <v>10417</v>
      </c>
    </row>
    <row r="151" spans="1:18" x14ac:dyDescent="0.25">
      <c r="B151" s="5" t="s">
        <v>186</v>
      </c>
      <c r="C151" s="7">
        <v>3002</v>
      </c>
      <c r="D151" s="7">
        <v>3423</v>
      </c>
      <c r="E151" s="7">
        <v>3022</v>
      </c>
    </row>
    <row r="155" spans="1:18" x14ac:dyDescent="0.25">
      <c r="B155" s="14" t="s">
        <v>187</v>
      </c>
      <c r="C155" s="14" t="s">
        <v>188</v>
      </c>
      <c r="D155" s="14">
        <v>2020</v>
      </c>
      <c r="E155" s="14">
        <v>2019</v>
      </c>
    </row>
    <row r="156" spans="1:18" x14ac:dyDescent="0.25">
      <c r="A156" s="13">
        <v>1</v>
      </c>
      <c r="B156" s="12" t="s">
        <v>189</v>
      </c>
      <c r="C156" s="12" t="s">
        <v>190</v>
      </c>
      <c r="D156" s="27">
        <f>E21/E15</f>
        <v>0.38233247727810865</v>
      </c>
      <c r="E156" s="27">
        <f>K21/K13</f>
        <v>0.46002721113880018</v>
      </c>
    </row>
    <row r="157" spans="1:18" x14ac:dyDescent="0.25">
      <c r="A157" s="13">
        <v>2</v>
      </c>
      <c r="B157" s="12" t="s">
        <v>191</v>
      </c>
      <c r="C157" s="12" t="s">
        <v>192</v>
      </c>
      <c r="D157" s="27">
        <f>E32/E15</f>
        <v>0.20913611278072236</v>
      </c>
      <c r="E157" s="27">
        <v>0.21240000000000001</v>
      </c>
      <c r="F157" s="25" t="e">
        <f t="shared" ref="F157:P157" si="8">G32/G15</f>
        <v>#DIV/0!</v>
      </c>
      <c r="G157" s="25" t="e">
        <f t="shared" si="8"/>
        <v>#DIV/0!</v>
      </c>
      <c r="H157" s="25" t="e">
        <f t="shared" si="8"/>
        <v>#DIV/0!</v>
      </c>
      <c r="I157" s="25" t="e">
        <f t="shared" si="8"/>
        <v>#DIV/0!</v>
      </c>
      <c r="J157" s="25"/>
      <c r="K157" s="25"/>
      <c r="L157" s="25"/>
      <c r="M157" s="25"/>
      <c r="N157" s="25" t="e">
        <f t="shared" si="8"/>
        <v>#DIV/0!</v>
      </c>
      <c r="O157" s="25" t="e">
        <f t="shared" si="8"/>
        <v>#DIV/0!</v>
      </c>
      <c r="P157" s="25">
        <f t="shared" si="8"/>
        <v>0.22414202074587247</v>
      </c>
      <c r="Q157" s="25"/>
      <c r="R157" s="25"/>
    </row>
    <row r="158" spans="1:18" x14ac:dyDescent="0.25">
      <c r="A158" s="13">
        <v>3</v>
      </c>
      <c r="B158" s="12" t="s">
        <v>208</v>
      </c>
      <c r="C158" s="12" t="s">
        <v>193</v>
      </c>
      <c r="D158" s="12">
        <f>C60/C76</f>
        <v>1.3636044481554577</v>
      </c>
      <c r="E158" s="12">
        <f t="shared" ref="E158:P158" si="9">D60/D76</f>
        <v>1.540125617208044</v>
      </c>
      <c r="F158" s="13" t="e">
        <f t="shared" si="9"/>
        <v>#DIV/0!</v>
      </c>
      <c r="G158" s="13" t="e">
        <f t="shared" si="9"/>
        <v>#DIV/0!</v>
      </c>
      <c r="H158" s="13" t="e">
        <f t="shared" si="9"/>
        <v>#DIV/0!</v>
      </c>
      <c r="I158" s="13" t="e">
        <f t="shared" si="9"/>
        <v>#DIV/0!</v>
      </c>
      <c r="N158" s="13" t="e">
        <f t="shared" si="9"/>
        <v>#DIV/0!</v>
      </c>
      <c r="O158" s="13" t="e">
        <f t="shared" si="9"/>
        <v>#DIV/0!</v>
      </c>
      <c r="P158" s="13" t="e">
        <f t="shared" si="9"/>
        <v>#DIV/0!</v>
      </c>
    </row>
    <row r="159" spans="1:18" x14ac:dyDescent="0.25">
      <c r="A159" s="13">
        <v>4</v>
      </c>
      <c r="B159" s="12" t="s">
        <v>194</v>
      </c>
      <c r="C159" s="12" t="s">
        <v>199</v>
      </c>
      <c r="D159" s="12">
        <f>(C60-C57)/C76</f>
        <v>1.325072111735236</v>
      </c>
      <c r="E159" s="12">
        <f t="shared" ref="E159:P159" si="10">(D60-D57)/D76</f>
        <v>1.501286441287198</v>
      </c>
      <c r="F159" s="13" t="e">
        <f t="shared" si="10"/>
        <v>#DIV/0!</v>
      </c>
      <c r="G159" s="13" t="e">
        <f t="shared" si="10"/>
        <v>#DIV/0!</v>
      </c>
      <c r="H159" s="13" t="e">
        <f t="shared" si="10"/>
        <v>#DIV/0!</v>
      </c>
      <c r="I159" s="13" t="e">
        <f t="shared" si="10"/>
        <v>#DIV/0!</v>
      </c>
      <c r="N159" s="13" t="e">
        <f t="shared" si="10"/>
        <v>#DIV/0!</v>
      </c>
      <c r="O159" s="13" t="e">
        <f t="shared" si="10"/>
        <v>#DIV/0!</v>
      </c>
      <c r="P159" s="13" t="e">
        <f t="shared" si="10"/>
        <v>#DIV/0!</v>
      </c>
    </row>
    <row r="160" spans="1:18" x14ac:dyDescent="0.25">
      <c r="A160" s="13">
        <v>5</v>
      </c>
      <c r="B160" s="12" t="s">
        <v>195</v>
      </c>
      <c r="C160" s="12" t="s">
        <v>196</v>
      </c>
      <c r="D160" s="12">
        <f>C82/C67</f>
        <v>0.85004578881642845</v>
      </c>
      <c r="E160" s="12">
        <f t="shared" ref="E160:I160" si="11">D82/D67</f>
        <v>0.80997398931114362</v>
      </c>
      <c r="F160" s="13" t="e">
        <f t="shared" si="11"/>
        <v>#DIV/0!</v>
      </c>
      <c r="G160" s="13" t="e">
        <f t="shared" si="11"/>
        <v>#DIV/0!</v>
      </c>
      <c r="H160" s="13" t="e">
        <f t="shared" si="11"/>
        <v>#DIV/0!</v>
      </c>
      <c r="I160" s="13" t="e">
        <f t="shared" si="11"/>
        <v>#DIV/0!</v>
      </c>
    </row>
    <row r="161" spans="1:16" x14ac:dyDescent="0.25">
      <c r="A161" s="13">
        <v>6</v>
      </c>
      <c r="B161" s="12" t="s">
        <v>197</v>
      </c>
      <c r="C161" s="12" t="s">
        <v>198</v>
      </c>
      <c r="D161" s="12">
        <f>E32/C67</f>
        <v>0.15932010545303177</v>
      </c>
      <c r="E161" s="12">
        <f>K32/C67</f>
        <v>0.15333980851949494</v>
      </c>
      <c r="F161" s="13" t="e">
        <f t="shared" ref="F161:P161" si="12">G32/E67</f>
        <v>#DIV/0!</v>
      </c>
      <c r="G161" s="13" t="e">
        <f t="shared" si="12"/>
        <v>#DIV/0!</v>
      </c>
      <c r="H161" s="13" t="e">
        <f t="shared" si="12"/>
        <v>#DIV/0!</v>
      </c>
      <c r="I161" s="13" t="e">
        <f t="shared" si="12"/>
        <v>#DIV/0!</v>
      </c>
      <c r="N161" s="13" t="e">
        <f t="shared" si="12"/>
        <v>#DIV/0!</v>
      </c>
      <c r="O161" s="13" t="e">
        <f t="shared" si="12"/>
        <v>#DIV/0!</v>
      </c>
      <c r="P161" s="13" t="e">
        <f t="shared" si="12"/>
        <v>#DIV/0!</v>
      </c>
    </row>
    <row r="162" spans="1:16" x14ac:dyDescent="0.25">
      <c r="A162" s="13">
        <v>7</v>
      </c>
      <c r="B162" s="12" t="s">
        <v>200</v>
      </c>
      <c r="C162" s="12" t="s">
        <v>201</v>
      </c>
      <c r="D162" s="12">
        <f>E32/C92</f>
        <v>0.87866358530127486</v>
      </c>
      <c r="E162" s="12">
        <f>K32/D92</f>
        <v>0.61064450534877557</v>
      </c>
    </row>
    <row r="163" spans="1:16" x14ac:dyDescent="0.25">
      <c r="A163" s="13">
        <v>8</v>
      </c>
      <c r="B163" s="12" t="s">
        <v>202</v>
      </c>
      <c r="C163" s="12" t="s">
        <v>203</v>
      </c>
      <c r="D163" s="28">
        <f>E26/E15</f>
        <v>0.14085933373404003</v>
      </c>
      <c r="E163" s="28">
        <f>K26/K15</f>
        <v>0.13245750920537794</v>
      </c>
    </row>
    <row r="164" spans="1:16" x14ac:dyDescent="0.25">
      <c r="A164" s="13">
        <v>9</v>
      </c>
      <c r="B164" s="12" t="s">
        <v>204</v>
      </c>
      <c r="C164" s="12" t="s">
        <v>205</v>
      </c>
      <c r="D164" s="12">
        <f>C82/C92</f>
        <v>4.688072973262523</v>
      </c>
      <c r="E164" s="12">
        <f>D82/D92</f>
        <v>3.1453894439041643</v>
      </c>
    </row>
    <row r="165" spans="1:16" x14ac:dyDescent="0.25">
      <c r="A165" s="13">
        <v>10</v>
      </c>
      <c r="B165" s="12" t="s">
        <v>207</v>
      </c>
      <c r="C165" s="12" t="s">
        <v>206</v>
      </c>
      <c r="D165" s="12">
        <f>C122/C76</f>
        <v>0.76546606953089413</v>
      </c>
      <c r="E165" s="12">
        <f>D122/D76</f>
        <v>0.65637828941145315</v>
      </c>
    </row>
  </sheetData>
  <mergeCells count="4">
    <mergeCell ref="B47:C47"/>
    <mergeCell ref="B4:Q4"/>
    <mergeCell ref="B5:Q5"/>
    <mergeCell ref="B6:Q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Microsoft Inc </vt:lpstr>
      <vt:lpstr>Apple 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waithuki</cp:lastModifiedBy>
  <dcterms:created xsi:type="dcterms:W3CDTF">2021-06-10T05:31:20Z</dcterms:created>
  <dcterms:modified xsi:type="dcterms:W3CDTF">2021-06-25T13:22:03Z</dcterms:modified>
</cp:coreProperties>
</file>